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нка" sheetId="2" r:id="rId2"/>
  </sheets>
  <definedNames>
    <definedName name="_xlnm.Print_Titles" localSheetId="1">'групповая гонка'!$21:$22</definedName>
    <definedName name="_xlnm.Print_Titles" localSheetId="0">'Стартовый протокол'!$18:$19</definedName>
    <definedName name="_xlnm.Print_Area" localSheetId="1">'групповая гонка'!$A$1:$L$53</definedName>
    <definedName name="_xlnm.Print_Area" localSheetId="0">'Стартовый протокол'!$A$1:$G$117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 l="1"/>
  <c r="J32" i="2"/>
  <c r="I33" i="2"/>
  <c r="J33" i="2"/>
  <c r="I34" i="2"/>
  <c r="J34" i="2"/>
  <c r="J35" i="2"/>
  <c r="I31" i="2" l="1"/>
  <c r="J31" i="2"/>
  <c r="J53" i="2" l="1"/>
  <c r="J23" i="2" l="1"/>
  <c r="J30" i="2"/>
  <c r="J29" i="2"/>
  <c r="J28" i="2"/>
  <c r="J27" i="2"/>
  <c r="J26" i="2"/>
  <c r="J25" i="2"/>
  <c r="J24" i="2"/>
  <c r="I30" i="2"/>
  <c r="I29" i="2"/>
  <c r="I28" i="2"/>
  <c r="I27" i="2"/>
  <c r="I26" i="2"/>
  <c r="I25" i="2"/>
  <c r="I24" i="2"/>
  <c r="H45" i="2" l="1"/>
  <c r="H44" i="2"/>
  <c r="H43" i="2"/>
  <c r="H42" i="2"/>
  <c r="H41" i="2"/>
  <c r="L42" i="2"/>
  <c r="L41" i="2"/>
  <c r="L40" i="2"/>
  <c r="L39" i="2"/>
  <c r="L38" i="2"/>
  <c r="L43" i="2"/>
  <c r="L44" i="2"/>
  <c r="H53" i="2"/>
  <c r="E53" i="2"/>
  <c r="H40" i="2" l="1"/>
  <c r="H39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<sst xmlns="http://schemas.openxmlformats.org/spreadsheetml/2006/main" count="370" uniqueCount="241">
  <si>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</si>
  <si>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</si>
  <si>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</si>
  <si>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</si>
  <si>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</si>
  <si>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</si>
  <si>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</si>
  <si>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</si>
  <si>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</si>
  <si>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</si>
  <si>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</si>
  <si>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</si>
  <si>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</si>
  <si>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</si>
  <si>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</si>
  <si>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</si>
  <si>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</si>
  <si>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</si>
  <si>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</si>
  <si>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</si>
  <si>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</si>
  <si>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</si>
  <si>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</si>
  <si>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</si>
  <si>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</si>
  <si>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</si>
  <si>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</si>
  <si>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</si>
  <si>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</si>
  <si>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</si>
  <si>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</si>
  <si>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</si>
  <si>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</si>
  <si>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</si>
  <si>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</si>
  <si>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</si>
  <si>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</si>
  <si>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</si>
  <si>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</si>
  <si>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</si>
  <si>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</si>
  <si>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</si>
  <si>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</si>
  <si>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</si>
  <si>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</si>
  <si>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</si>
  <si>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</si>
  <si>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</si>
  <si>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</si>
  <si>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</si>
  <si>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</si>
  <si>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</si>
  <si>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</si>
  <si>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</si>
  <si>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</si>
  <si>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</si>
  <si>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</si>
  <si>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</si>
  <si>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</si>
  <si>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</si>
  <si>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</si>
  <si>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</si>
  <si>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</si>
  <si>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</si>
  <si>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</si>
  <si>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</si>
  <si>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</si>
  <si>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</si>
  <si>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</si>
  <si>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</si>
  <si>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</si>
  <si>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</si>
  <si>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</si>
  <si>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</si>
  <si>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</si>
  <si>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</si>
  <si>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</si>
  <si>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</si>
  <si>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</si>
  <si>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</si>
  <si>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</si>
  <si>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</si>
  <si>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</si>
  <si>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</si>
  <si>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</si>
  <si>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</si>
  <si>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</si>
  <si>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</si>
  <si>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</si>
  <si>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</si>
  <si>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</si>
  <si>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</si>
  <si>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</si>
  <si>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</si>
  <si>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</si>
  <si>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</si>
  <si>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</si>
  <si>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</si>
  <si>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</si>
  <si>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</si>
  <si>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</si>
  <si>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</si>
  <si>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</si>
  <si>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</si>
  <si>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</si>
  <si>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</si>
  <si>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</si>
  <si>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</si>
  <si>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</si>
  <si>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</si>
  <si>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</si>
  <si>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</si>
  <si>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</si>
  <si>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</si>
  <si>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</si>
  <si>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</si>
  <si>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</si>
  <si>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</si>
  <si>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</si>
  <si>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</si>
  <si>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</si>
  <si>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</si>
  <si>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</si>
  <si>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</si>
  <si>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</si>
  <si>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</si>
  <si>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</si>
  <si>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</si>
  <si>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</si>
  <si>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</si>
  <si>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</si>
  <si>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</si>
  <si>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</si>
  <si>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</si>
  <si>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</si>
  <si>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</si>
  <si>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</si>
  <si>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</si>
  <si>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</si>
  <si>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</si>
  <si>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</si>
  <si>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</si>
  <si>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</si>
  <si>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</si>
  <si>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</si>
  <si>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</si>
  <si>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</si>
  <si>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</si>
  <si>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</si>
  <si>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</si>
  <si>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</si>
  <si>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</si>
  <si>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</si>
  <si>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</si>
  <si>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</si>
  <si>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</si>
  <si>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</si>
  <si>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</si>
  <si>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</si>
  <si>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</si>
  <si>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</si>
  <si>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</si>
  <si>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</si>
  <si>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</si>
  <si>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</si>
  <si>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</si>
  <si>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</si>
  <si>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</si>
  <si>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</si>
  <si>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</si>
  <si>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</si>
  <si>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</si>
  <si>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</si>
  <si>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</si>
  <si>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</si>
  <si>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</si>
  <si>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</si>
  <si>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</si>
  <si>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</si>
  <si>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</si>
  <si>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</si>
  <si>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</si>
  <si>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</si>
  <si>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</si>
  <si>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</si>
  <si>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</si>
  <si>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</si>
  <si>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</si>
  <si>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</si>
  <si>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</si>
  <si>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ЖЕРЕБЦОВА М.С. (ВК, г. ЧИТА)</t>
  </si>
  <si>
    <t>КЛЮЧНИКОВА О.А. (ВК, г. ЧИТА)</t>
  </si>
  <si>
    <t>Иркутская область</t>
  </si>
  <si>
    <t>СУДЬЯ НА ФИНИШЕ</t>
  </si>
  <si>
    <t xml:space="preserve">Ветер: </t>
  </si>
  <si>
    <t>Министерство спорта Иркутской области</t>
  </si>
  <si>
    <t>Федерация велосипедного спорта Иркутской области</t>
  </si>
  <si>
    <t>X Мемориал памяти МС СССР В.М. Киселева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</si>
  <si>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Усолье-Сибирское</t>
    </r>
  </si>
  <si>
    <t>№ ЕКП 2021: 33282</t>
  </si>
  <si>
    <t>ПУСТЫНСКИЙ А.Л. (ВК, г. УСОЛЬЕ-СИБИРСКОЕ)</t>
  </si>
  <si>
    <t>НАЗВАНИЕ ТРАССЫ / РЕГ. НОМЕР: п. Тельма-п.Б.Елань</t>
  </si>
  <si>
    <t>Администрация г. УСОЛЬЕ-СИБИРСКОЕ И УСОЛЬСКОГО РАЙОНА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</si>
  <si>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25 сентября 2021 года</t>
    </r>
  </si>
  <si>
    <t>шоссе - групповая гонка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</si>
  <si>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13ч 40м </t>
    </r>
  </si>
  <si>
    <t>Температура: +4</t>
  </si>
  <si>
    <t>Влажность: 77%</t>
  </si>
  <si>
    <t>Осадки: дождь</t>
  </si>
  <si>
    <t>№ ВРВС: 0080611811Я</t>
  </si>
  <si>
    <t>25,0 км/4</t>
  </si>
  <si>
    <t>ШТИН Валерий</t>
  </si>
  <si>
    <t>24.07.2004</t>
  </si>
  <si>
    <t>ЖУРАВЛЕВ Иван</t>
  </si>
  <si>
    <t>02.12.2003</t>
  </si>
  <si>
    <t>Хабаровский край, Забайкальский край</t>
  </si>
  <si>
    <t>ВАСИЛЬЕВ Павел</t>
  </si>
  <si>
    <t>26.04.2004</t>
  </si>
  <si>
    <t>ПОДБЕЛЛО Иван</t>
  </si>
  <si>
    <t>15.02.2004</t>
  </si>
  <si>
    <t>МЕРТВИЩЕВ Аскольд</t>
  </si>
  <si>
    <t>30.04.2004</t>
  </si>
  <si>
    <t>КОЗЫРЕВ Евгений</t>
  </si>
  <si>
    <t>23.05.2004</t>
  </si>
  <si>
    <t>ГОЛОВАХА Мирослав</t>
  </si>
  <si>
    <t>14.10.2004</t>
  </si>
  <si>
    <t>МАМЕТОВ Данил</t>
  </si>
  <si>
    <t>18.07.2003</t>
  </si>
  <si>
    <t>ЖУКОВ Андрей</t>
  </si>
  <si>
    <t>27.11.2004</t>
  </si>
  <si>
    <t>СИЛИВАНОВ Иван</t>
  </si>
  <si>
    <t>09.06.2004</t>
  </si>
  <si>
    <t>ВЕДМИДЬ Георгий</t>
  </si>
  <si>
    <t>07.05.2004</t>
  </si>
  <si>
    <t>ЛАРЕЧКОВ Александр</t>
  </si>
  <si>
    <t>14.07.2003</t>
  </si>
  <si>
    <t>НФ</t>
  </si>
  <si>
    <t>БОРТНИКОВ Владислав</t>
  </si>
  <si>
    <t>16.12.2004</t>
  </si>
  <si>
    <t>Юниоры 17-18 лет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</si>
  <si>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16ч 17м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</si>
</sst>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164" fontId="3" fillId="0" borderId="44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66" fontId="3" fillId="0" borderId="27" xfId="4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6" fontId="3" fillId="0" borderId="44" xfId="4" applyNumberFormat="1" applyFont="1" applyBorder="1" applyAlignment="1">
      <alignment horizontal="center" vertical="center"/>
    </xf>
    <xf numFmtId="166" fontId="3" fillId="0" borderId="44" xfId="0" applyNumberFormat="1" applyFont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4" fillId="0" borderId="32" xfId="4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349250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192644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7</xdr:col>
      <xdr:colOff>391584</xdr:colOff>
      <xdr:row>47</xdr:row>
      <xdr:rowOff>137583</xdr:rowOff>
    </xdr:from>
    <xdr:ext cx="1213424" cy="412750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30536" b="3003"/>
        <a:stretch/>
      </xdr:blipFill>
      <xdr:spPr>
        <a:xfrm>
          <a:off x="6233584" y="12721166"/>
          <a:ext cx="1213424" cy="412750"/>
        </a:xfrm>
        <a:prstGeom prst="rect">
          <a:avLst/>
        </a:prstGeom>
      </xdr:spPr>
    </xdr:pic>
    <xdr:clientData/>
  </xdr:oneCellAnchor>
  <xdr:oneCellAnchor>
    <xdr:from>
      <xdr:col>11</xdr:col>
      <xdr:colOff>120987</xdr:colOff>
      <xdr:row>0</xdr:row>
      <xdr:rowOff>21167</xdr:rowOff>
    </xdr:from>
    <xdr:ext cx="754080" cy="719666"/>
    <xdr:pic>
      <xdr:nvPicPr>
        <xdr:cNvPr id="12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13154" y="21167"/>
          <a:ext cx="754080" cy="719666"/>
        </a:xfrm>
        <a:prstGeom prst="rect">
          <a:avLst/>
        </a:prstGeom>
      </xdr:spPr>
    </xdr:pic>
    <xdr:clientData/>
  </xdr:oneCellAnchor>
  <xdr:oneCellAnchor>
    <xdr:from>
      <xdr:col>9</xdr:col>
      <xdr:colOff>624416</xdr:colOff>
      <xdr:row>48</xdr:row>
      <xdr:rowOff>0</xdr:rowOff>
    </xdr:from>
    <xdr:ext cx="1056865" cy="381000"/>
    <xdr:pic>
      <xdr:nvPicPr>
        <xdr:cNvPr id="13" name="Picture 23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5032" b="7296"/>
        <a:stretch/>
      </xdr:blipFill>
      <xdr:spPr>
        <a:xfrm>
          <a:off x="8381999" y="12742333"/>
          <a:ext cx="1056865" cy="381000"/>
        </a:xfrm>
        <a:prstGeom prst="rect">
          <a:avLst/>
        </a:prstGeom>
      </xdr:spPr>
    </xdr:pic>
    <xdr:clientData/>
  </xdr:oneCellAnchor>
  <xdr:oneCellAnchor>
    <xdr:from>
      <xdr:col>4</xdr:col>
      <xdr:colOff>645583</xdr:colOff>
      <xdr:row>47</xdr:row>
      <xdr:rowOff>148166</xdr:rowOff>
    </xdr:from>
    <xdr:ext cx="1537143" cy="359834"/>
    <xdr:pic>
      <xdr:nvPicPr>
        <xdr:cNvPr id="14" name="Picture 2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29165" b="8617"/>
        <a:stretch/>
      </xdr:blipFill>
      <xdr:spPr>
        <a:xfrm>
          <a:off x="3937000" y="12731749"/>
          <a:ext cx="1537143" cy="3598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0" t="s">
        <v>37</v>
      </c>
      <c r="B1" s="190"/>
      <c r="C1" s="190"/>
      <c r="D1" s="190"/>
      <c r="E1" s="190"/>
      <c r="F1" s="190"/>
      <c r="G1" s="190"/>
    </row>
    <row r="2" spans="1:9" ht="15.75" customHeight="1" x14ac:dyDescent="0.2">
      <c r="A2" s="191" t="s">
        <v>60</v>
      </c>
      <c r="B2" s="191"/>
      <c r="C2" s="191"/>
      <c r="D2" s="191"/>
      <c r="E2" s="191"/>
      <c r="F2" s="191"/>
      <c r="G2" s="191"/>
    </row>
    <row r="3" spans="1:9" ht="21" x14ac:dyDescent="0.2">
      <c r="A3" s="190" t="s">
        <v>38</v>
      </c>
      <c r="B3" s="190"/>
      <c r="C3" s="190"/>
      <c r="D3" s="190"/>
      <c r="E3" s="190"/>
      <c r="F3" s="190"/>
      <c r="G3" s="190"/>
    </row>
    <row r="4" spans="1:9" ht="21" x14ac:dyDescent="0.2">
      <c r="A4" s="190" t="s">
        <v>54</v>
      </c>
      <c r="B4" s="190"/>
      <c r="C4" s="190"/>
      <c r="D4" s="190"/>
      <c r="E4" s="190"/>
      <c r="F4" s="190"/>
      <c r="G4" s="190"/>
    </row>
    <row r="5" spans="1:9" s="2" customFormat="1" ht="28.5" x14ac:dyDescent="0.2">
      <c r="A5" s="192" t="s">
        <v>25</v>
      </c>
      <c r="B5" s="192"/>
      <c r="C5" s="192"/>
      <c r="D5" s="192"/>
      <c r="E5" s="192"/>
      <c r="F5" s="192"/>
      <c r="G5" s="192"/>
      <c r="I5" s="3"/>
    </row>
    <row r="6" spans="1:9" s="2" customFormat="1" ht="18" customHeight="1" thickBot="1" x14ac:dyDescent="0.25">
      <c r="A6" s="193" t="s">
        <v>40</v>
      </c>
      <c r="B6" s="193"/>
      <c r="C6" s="193"/>
      <c r="D6" s="193"/>
      <c r="E6" s="193"/>
      <c r="F6" s="193"/>
      <c r="G6" s="193"/>
    </row>
    <row r="7" spans="1:9" ht="18" customHeight="1" thickTop="1" x14ac:dyDescent="0.2">
      <c r="A7" s="194" t="s">
        <v>0</v>
      </c>
      <c r="B7" s="195"/>
      <c r="C7" s="195"/>
      <c r="D7" s="195"/>
      <c r="E7" s="195"/>
      <c r="F7" s="195"/>
      <c r="G7" s="196"/>
    </row>
    <row r="8" spans="1:9" ht="18" customHeight="1" x14ac:dyDescent="0.2">
      <c r="A8" s="197" t="s">
        <v>1</v>
      </c>
      <c r="B8" s="198"/>
      <c r="C8" s="198"/>
      <c r="D8" s="198"/>
      <c r="E8" s="198"/>
      <c r="F8" s="198"/>
      <c r="G8" s="199"/>
    </row>
    <row r="9" spans="1:9" ht="19.5" customHeight="1" x14ac:dyDescent="0.2">
      <c r="A9" s="197" t="s">
        <v>2</v>
      </c>
      <c r="B9" s="198"/>
      <c r="C9" s="198"/>
      <c r="D9" s="198"/>
      <c r="E9" s="198"/>
      <c r="F9" s="198"/>
      <c r="G9" s="199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0" t="s">
        <v>27</v>
      </c>
      <c r="E11" s="200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3" t="s">
        <v>26</v>
      </c>
      <c r="B18" s="185" t="s">
        <v>19</v>
      </c>
      <c r="C18" s="185" t="s">
        <v>20</v>
      </c>
      <c r="D18" s="187" t="s">
        <v>21</v>
      </c>
      <c r="E18" s="185" t="s">
        <v>22</v>
      </c>
      <c r="F18" s="185" t="s">
        <v>29</v>
      </c>
      <c r="G18" s="181" t="s">
        <v>23</v>
      </c>
    </row>
    <row r="19" spans="1:13" s="36" customFormat="1" ht="22.5" customHeight="1" x14ac:dyDescent="0.2">
      <c r="A19" s="184"/>
      <c r="B19" s="186"/>
      <c r="C19" s="186"/>
      <c r="D19" s="188"/>
      <c r="E19" s="186"/>
      <c r="F19" s="189"/>
      <c r="G19" s="182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0.54753534699538076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0.50924722654780585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0.97604477121859623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0.28484849276020852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0.178108957572506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3.4165880514330338E-2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0.20326108793633302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0.97481207503154155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0.87681943677372842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7.4593042000815402E-2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0.18475205098294856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0.46865341504354552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0.70866879924495141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0.84276569971819881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0.99260019037702463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0.19805924111868323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0.69141268367230024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0.94611492874602487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0.25568140541957118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0.28670767833326227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0.18748077194138069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0.73233781164593692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0.12992293490272344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0.90411675869412655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0.81713380922619405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0.25380843156302701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0.11278361063900511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0.94025876159308741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0.12581900389836143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5.9675562452593978E-2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0.47180431328725214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0.19793833417094997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0.55904336062453863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0.2067681617849727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0.41492870408130855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0.6642625804149026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0.69498269958952175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2.3891872780735235E-2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0.56938806454439972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0.35425392353753071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0.83686653821948964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0.32656801498237664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0.92281078720957543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0.33086503823711089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0.57064113792250715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0.66780020969713672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0.41586528928292654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0.70670986453898443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0.95910071161179611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0.52792427076780779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0.96569745432129905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7.7622798099341694E-2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4.8915651186353992E-2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0.93238444374903573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0.29838834136303649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0.32151233699444914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0.10960967263959387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0.39496369495594308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0.87295364493166761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0.22294070621414908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0.11576970168337797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0.88333970599531442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0.17511331991323931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0.59611861604811978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0.42514469895981599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0.31721788345341417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0.90166810637418249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0.73467276235682055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0.45102747132493115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0.76962290811812739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0.25789974643997671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0.58365971484384194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0.51695584171301612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0.76589629831164807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0.72286464958835273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0.52977239427202405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0.42156417909619626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0.23460001036908329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0.69087066909244799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0.45211029710452533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0.51123972380676375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0.2980028646728432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0.52364648488603849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0.64112366628779049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0.46264792556402978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0.96692687273860822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0.66975083006464009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0.41029956991925454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0.9078535682862614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0.42124903741080932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0.34983612982174594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6.1133187435010949E-2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0.37114207597737414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54"/>
  <sheetViews>
    <sheetView tabSelected="1" view="pageBreakPreview" topLeftCell="A7" zoomScale="90" zoomScaleNormal="100" zoomScaleSheetLayoutView="90" workbookViewId="0">
      <selection activeCell="I27" sqref="I27"/>
    </sheetView>
  </sheetViews>
  <sheetFormatPr defaultRowHeight="12.75" x14ac:dyDescent="0.2"/>
  <cols>
    <col min="1" max="1" width="6.125" style="65" customWidth="1"/>
    <col min="2" max="2" width="6.125" style="96" customWidth="1"/>
    <col min="3" max="3" width="10.5" style="96" customWidth="1"/>
    <col min="4" max="4" width="20.375" style="65" customWidth="1"/>
    <col min="5" max="5" width="9.625" style="65" customWidth="1"/>
    <col min="6" max="6" width="6.75" style="65" customWidth="1"/>
    <col min="7" max="7" width="18.87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32" t="s">
        <v>37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20.25" customHeight="1" x14ac:dyDescent="0.2">
      <c r="A2" s="232" t="s">
        <v>195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20.25" customHeight="1" x14ac:dyDescent="0.2">
      <c r="A3" s="232" t="s">
        <v>38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20.25" customHeight="1" x14ac:dyDescent="0.2">
      <c r="A4" s="232" t="s">
        <v>196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21.75" customHeight="1" x14ac:dyDescent="0.2">
      <c r="A5" s="234" t="s">
        <v>202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s="66" customFormat="1" ht="28.5" x14ac:dyDescent="0.2">
      <c r="A6" s="233" t="s">
        <v>39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</row>
    <row r="7" spans="1:12" s="66" customFormat="1" ht="18" customHeight="1" x14ac:dyDescent="0.2">
      <c r="A7" s="238" t="s">
        <v>40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12" s="66" customFormat="1" ht="18" customHeight="1" thickBot="1" x14ac:dyDescent="0.25">
      <c r="A8" s="241" t="s">
        <v>197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</row>
    <row r="9" spans="1:12" ht="18" customHeight="1" thickTop="1" x14ac:dyDescent="0.2">
      <c r="A9" s="217" t="s">
        <v>41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9"/>
    </row>
    <row r="10" spans="1:12" ht="18" customHeight="1" x14ac:dyDescent="0.2">
      <c r="A10" s="220" t="s">
        <v>204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2"/>
    </row>
    <row r="11" spans="1:12" ht="19.5" customHeight="1" x14ac:dyDescent="0.2">
      <c r="A11" s="220" t="s">
        <v>239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2"/>
    </row>
    <row r="12" spans="1:12" ht="5.25" customHeight="1" x14ac:dyDescent="0.2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</row>
    <row r="13" spans="1:12" ht="15.75" x14ac:dyDescent="0.2">
      <c r="A13" s="144" t="s">
        <v>198</v>
      </c>
      <c r="B13" s="70"/>
      <c r="C13" s="97"/>
      <c r="D13" s="98"/>
      <c r="E13" s="71"/>
      <c r="F13" s="142"/>
      <c r="G13" s="145" t="s">
        <v>205</v>
      </c>
      <c r="H13" s="71"/>
      <c r="I13" s="71"/>
      <c r="J13" s="71"/>
      <c r="K13" s="72"/>
      <c r="L13" s="73" t="s">
        <v>209</v>
      </c>
    </row>
    <row r="14" spans="1:12" ht="15.75" x14ac:dyDescent="0.2">
      <c r="A14" s="74" t="s">
        <v>203</v>
      </c>
      <c r="B14" s="75"/>
      <c r="C14" s="99"/>
      <c r="D14" s="100"/>
      <c r="E14" s="76"/>
      <c r="F14" s="143"/>
      <c r="G14" s="146" t="s">
        <v>240</v>
      </c>
      <c r="H14" s="76"/>
      <c r="I14" s="76"/>
      <c r="J14" s="76"/>
      <c r="K14" s="77"/>
      <c r="L14" s="147" t="s">
        <v>199</v>
      </c>
    </row>
    <row r="15" spans="1:12" ht="15" x14ac:dyDescent="0.2">
      <c r="A15" s="223" t="s">
        <v>8</v>
      </c>
      <c r="B15" s="224"/>
      <c r="C15" s="224"/>
      <c r="D15" s="224"/>
      <c r="E15" s="224"/>
      <c r="F15" s="224"/>
      <c r="G15" s="225"/>
      <c r="H15" s="239" t="s">
        <v>9</v>
      </c>
      <c r="I15" s="224"/>
      <c r="J15" s="224"/>
      <c r="K15" s="224"/>
      <c r="L15" s="240"/>
    </row>
    <row r="16" spans="1:12" ht="15" x14ac:dyDescent="0.2">
      <c r="A16" s="78" t="s">
        <v>10</v>
      </c>
      <c r="B16" s="79"/>
      <c r="C16" s="79"/>
      <c r="D16" s="80"/>
      <c r="E16" s="81"/>
      <c r="F16" s="80"/>
      <c r="G16" s="82"/>
      <c r="H16" s="83" t="s">
        <v>201</v>
      </c>
      <c r="I16" s="84"/>
      <c r="J16" s="84"/>
      <c r="K16" s="84"/>
      <c r="L16" s="85"/>
    </row>
    <row r="17" spans="1:14" ht="15" x14ac:dyDescent="0.2">
      <c r="A17" s="78" t="s">
        <v>12</v>
      </c>
      <c r="B17" s="79"/>
      <c r="C17" s="79"/>
      <c r="D17" s="86"/>
      <c r="E17" s="81"/>
      <c r="F17" s="80"/>
      <c r="G17" s="148" t="s">
        <v>200</v>
      </c>
      <c r="H17" s="83" t="s">
        <v>188</v>
      </c>
      <c r="I17" s="84"/>
      <c r="J17" s="84"/>
      <c r="K17" s="84"/>
      <c r="L17" s="85"/>
    </row>
    <row r="18" spans="1:14" ht="15" x14ac:dyDescent="0.2">
      <c r="A18" s="78" t="s">
        <v>14</v>
      </c>
      <c r="B18" s="79"/>
      <c r="C18" s="79"/>
      <c r="D18" s="86"/>
      <c r="E18" s="81"/>
      <c r="F18" s="80"/>
      <c r="G18" s="148" t="s">
        <v>191</v>
      </c>
      <c r="H18" s="83" t="s">
        <v>189</v>
      </c>
      <c r="I18" s="84"/>
      <c r="J18" s="84"/>
      <c r="K18" s="84"/>
      <c r="L18" s="85"/>
    </row>
    <row r="19" spans="1:14" ht="15.75" thickBot="1" x14ac:dyDescent="0.25">
      <c r="A19" s="78" t="s">
        <v>16</v>
      </c>
      <c r="B19" s="87"/>
      <c r="C19" s="87"/>
      <c r="D19" s="88"/>
      <c r="E19" s="88"/>
      <c r="F19" s="88"/>
      <c r="G19" s="149" t="s">
        <v>190</v>
      </c>
      <c r="H19" s="83" t="s">
        <v>187</v>
      </c>
      <c r="I19" s="84"/>
      <c r="J19" s="84"/>
      <c r="K19" s="150">
        <v>100</v>
      </c>
      <c r="L19" s="151" t="s">
        <v>210</v>
      </c>
    </row>
    <row r="20" spans="1:14" ht="5.25" customHeight="1" thickTop="1" thickBot="1" x14ac:dyDescent="0.25">
      <c r="A20" s="89"/>
      <c r="B20" s="90"/>
      <c r="C20" s="90"/>
      <c r="D20" s="91"/>
      <c r="E20" s="91"/>
      <c r="F20" s="91"/>
      <c r="G20" s="91"/>
      <c r="H20" s="91"/>
      <c r="I20" s="91"/>
      <c r="J20" s="91"/>
      <c r="K20" s="91"/>
      <c r="L20" s="92"/>
    </row>
    <row r="21" spans="1:14" s="93" customFormat="1" ht="21" customHeight="1" thickTop="1" x14ac:dyDescent="0.2">
      <c r="A21" s="226" t="s">
        <v>42</v>
      </c>
      <c r="B21" s="228" t="s">
        <v>19</v>
      </c>
      <c r="C21" s="228" t="s">
        <v>43</v>
      </c>
      <c r="D21" s="228" t="s">
        <v>20</v>
      </c>
      <c r="E21" s="228" t="s">
        <v>21</v>
      </c>
      <c r="F21" s="228" t="s">
        <v>44</v>
      </c>
      <c r="G21" s="228" t="s">
        <v>22</v>
      </c>
      <c r="H21" s="228" t="s">
        <v>45</v>
      </c>
      <c r="I21" s="228" t="s">
        <v>46</v>
      </c>
      <c r="J21" s="228" t="s">
        <v>47</v>
      </c>
      <c r="K21" s="215" t="s">
        <v>48</v>
      </c>
      <c r="L21" s="230" t="s">
        <v>23</v>
      </c>
      <c r="M21" s="213" t="s">
        <v>56</v>
      </c>
      <c r="N21" s="214" t="s">
        <v>57</v>
      </c>
    </row>
    <row r="22" spans="1:14" s="93" customFormat="1" ht="13.5" customHeight="1" x14ac:dyDescent="0.2">
      <c r="A22" s="227"/>
      <c r="B22" s="229"/>
      <c r="C22" s="229"/>
      <c r="D22" s="229"/>
      <c r="E22" s="229"/>
      <c r="F22" s="229"/>
      <c r="G22" s="229"/>
      <c r="H22" s="229"/>
      <c r="I22" s="229"/>
      <c r="J22" s="229"/>
      <c r="K22" s="216"/>
      <c r="L22" s="231"/>
      <c r="M22" s="213"/>
      <c r="N22" s="214"/>
    </row>
    <row r="23" spans="1:14" ht="18.75" customHeight="1" x14ac:dyDescent="0.2">
      <c r="A23" s="158">
        <v>1</v>
      </c>
      <c r="B23" s="102">
        <v>84</v>
      </c>
      <c r="C23" s="102">
        <v>10088947263</v>
      </c>
      <c r="D23" s="103" t="s">
        <v>211</v>
      </c>
      <c r="E23" s="104" t="s">
        <v>212</v>
      </c>
      <c r="F23" s="94" t="s">
        <v>61</v>
      </c>
      <c r="G23" s="132" t="s">
        <v>192</v>
      </c>
      <c r="H23" s="177">
        <v>0.1029398148148148</v>
      </c>
      <c r="I23" s="177"/>
      <c r="J23" s="141">
        <f t="shared" ref="J23:J30" si="0">IFERROR($K$19*3600/(HOUR(H23)*3600+MINUTE(H23)*60+SECOND(H23)),"")</f>
        <v>40.476725882617494</v>
      </c>
      <c r="K23" s="95" t="s">
        <v>186</v>
      </c>
      <c r="L23" s="159"/>
      <c r="M23" s="101">
        <v>0.52470358796296301</v>
      </c>
      <c r="N23" s="171">
        <v>0.51249999999999596</v>
      </c>
    </row>
    <row r="24" spans="1:14" ht="27" customHeight="1" x14ac:dyDescent="0.2">
      <c r="A24" s="158">
        <v>2</v>
      </c>
      <c r="B24" s="102">
        <v>147</v>
      </c>
      <c r="C24" s="102">
        <v>10111413978</v>
      </c>
      <c r="D24" s="103" t="s">
        <v>213</v>
      </c>
      <c r="E24" s="104" t="s">
        <v>214</v>
      </c>
      <c r="F24" s="94" t="s">
        <v>61</v>
      </c>
      <c r="G24" s="132" t="s">
        <v>215</v>
      </c>
      <c r="H24" s="177">
        <v>0.1029398148148148</v>
      </c>
      <c r="I24" s="178">
        <f t="shared" ref="I24:I30" si="1">H24-$H$23</f>
        <v>0</v>
      </c>
      <c r="J24" s="141">
        <f t="shared" si="0"/>
        <v>40.476725882617494</v>
      </c>
      <c r="K24" s="95" t="s">
        <v>61</v>
      </c>
      <c r="L24" s="159"/>
      <c r="M24" s="101">
        <v>0.5149914351851852</v>
      </c>
      <c r="N24" s="171">
        <v>0.50277777777777399</v>
      </c>
    </row>
    <row r="25" spans="1:14" ht="18.75" customHeight="1" x14ac:dyDescent="0.2">
      <c r="A25" s="158">
        <v>3</v>
      </c>
      <c r="B25" s="102">
        <v>134</v>
      </c>
      <c r="C25" s="102">
        <v>10034978079</v>
      </c>
      <c r="D25" s="103" t="s">
        <v>216</v>
      </c>
      <c r="E25" s="104" t="s">
        <v>217</v>
      </c>
      <c r="F25" s="105" t="s">
        <v>61</v>
      </c>
      <c r="G25" s="132" t="s">
        <v>131</v>
      </c>
      <c r="H25" s="177">
        <v>0.1029398148148148</v>
      </c>
      <c r="I25" s="178">
        <f t="shared" si="1"/>
        <v>0</v>
      </c>
      <c r="J25" s="141">
        <f t="shared" si="0"/>
        <v>40.476725882617494</v>
      </c>
      <c r="K25" s="95" t="s">
        <v>61</v>
      </c>
      <c r="L25" s="160"/>
      <c r="M25" s="101">
        <v>0.47557743055555557</v>
      </c>
      <c r="N25" s="171">
        <v>0.46319444444444402</v>
      </c>
    </row>
    <row r="26" spans="1:14" ht="18.75" customHeight="1" x14ac:dyDescent="0.2">
      <c r="A26" s="158">
        <v>4</v>
      </c>
      <c r="B26" s="102">
        <v>136</v>
      </c>
      <c r="C26" s="102">
        <v>10055311000</v>
      </c>
      <c r="D26" s="103" t="s">
        <v>218</v>
      </c>
      <c r="E26" s="104" t="s">
        <v>219</v>
      </c>
      <c r="F26" s="105" t="s">
        <v>61</v>
      </c>
      <c r="G26" s="132" t="s">
        <v>131</v>
      </c>
      <c r="H26" s="177">
        <v>0.1029398148148148</v>
      </c>
      <c r="I26" s="178">
        <f t="shared" si="1"/>
        <v>0</v>
      </c>
      <c r="J26" s="141">
        <f t="shared" si="0"/>
        <v>40.476725882617494</v>
      </c>
      <c r="K26" s="95" t="s">
        <v>61</v>
      </c>
      <c r="L26" s="159"/>
      <c r="M26" s="101">
        <v>0.50898958333333333</v>
      </c>
      <c r="N26" s="171">
        <v>0.49652777777777501</v>
      </c>
    </row>
    <row r="27" spans="1:14" ht="18.75" customHeight="1" x14ac:dyDescent="0.2">
      <c r="A27" s="158">
        <v>5</v>
      </c>
      <c r="B27" s="102">
        <v>83</v>
      </c>
      <c r="C27" s="102">
        <v>10094805659</v>
      </c>
      <c r="D27" s="103" t="s">
        <v>220</v>
      </c>
      <c r="E27" s="104" t="s">
        <v>221</v>
      </c>
      <c r="F27" s="94" t="s">
        <v>61</v>
      </c>
      <c r="G27" s="132" t="s">
        <v>192</v>
      </c>
      <c r="H27" s="177">
        <v>0.1029398148148148</v>
      </c>
      <c r="I27" s="178">
        <f t="shared" si="1"/>
        <v>0</v>
      </c>
      <c r="J27" s="141">
        <f t="shared" si="0"/>
        <v>40.476725882617494</v>
      </c>
      <c r="K27" s="95" t="s">
        <v>61</v>
      </c>
      <c r="L27" s="159"/>
      <c r="M27" s="101">
        <v>0.52706354166666669</v>
      </c>
      <c r="N27" s="171">
        <v>0.51458333333332895</v>
      </c>
    </row>
    <row r="28" spans="1:14" ht="18.75" customHeight="1" x14ac:dyDescent="0.2">
      <c r="A28" s="158">
        <v>6</v>
      </c>
      <c r="B28" s="102">
        <v>135</v>
      </c>
      <c r="C28" s="102">
        <v>10055305340</v>
      </c>
      <c r="D28" s="103" t="s">
        <v>222</v>
      </c>
      <c r="E28" s="104" t="s">
        <v>223</v>
      </c>
      <c r="F28" s="94" t="s">
        <v>170</v>
      </c>
      <c r="G28" s="132" t="s">
        <v>131</v>
      </c>
      <c r="H28" s="177">
        <v>0.10303240740740742</v>
      </c>
      <c r="I28" s="178">
        <f t="shared" si="1"/>
        <v>9.2592592592616318E-5</v>
      </c>
      <c r="J28" s="141">
        <f t="shared" si="0"/>
        <v>40.44035048303752</v>
      </c>
      <c r="K28" s="95" t="s">
        <v>61</v>
      </c>
      <c r="L28" s="159"/>
      <c r="M28" s="101">
        <v>0.5216108796296296</v>
      </c>
      <c r="N28" s="171">
        <v>0.50902777777777397</v>
      </c>
    </row>
    <row r="29" spans="1:14" ht="18.75" customHeight="1" x14ac:dyDescent="0.2">
      <c r="A29" s="158">
        <v>7</v>
      </c>
      <c r="B29" s="102">
        <v>167</v>
      </c>
      <c r="C29" s="102">
        <v>10059652152</v>
      </c>
      <c r="D29" s="103" t="s">
        <v>224</v>
      </c>
      <c r="E29" s="104" t="s">
        <v>225</v>
      </c>
      <c r="F29" s="105" t="s">
        <v>170</v>
      </c>
      <c r="G29" s="132" t="s">
        <v>96</v>
      </c>
      <c r="H29" s="177">
        <v>0.10311342592592593</v>
      </c>
      <c r="I29" s="178">
        <f t="shared" si="1"/>
        <v>1.7361111111112437E-4</v>
      </c>
      <c r="J29" s="141">
        <f t="shared" si="0"/>
        <v>40.408575597710183</v>
      </c>
      <c r="K29" s="95" t="s">
        <v>61</v>
      </c>
      <c r="L29" s="159"/>
      <c r="M29" s="101">
        <v>0.49808935185185188</v>
      </c>
      <c r="N29" s="171">
        <v>0.485416666666664</v>
      </c>
    </row>
    <row r="30" spans="1:14" ht="18.75" customHeight="1" x14ac:dyDescent="0.2">
      <c r="A30" s="158">
        <v>8</v>
      </c>
      <c r="B30" s="102">
        <v>52</v>
      </c>
      <c r="C30" s="102">
        <v>10092779268</v>
      </c>
      <c r="D30" s="103" t="s">
        <v>226</v>
      </c>
      <c r="E30" s="104" t="s">
        <v>227</v>
      </c>
      <c r="F30" s="105" t="s">
        <v>61</v>
      </c>
      <c r="G30" s="132" t="s">
        <v>192</v>
      </c>
      <c r="H30" s="177">
        <v>0.10313657407407407</v>
      </c>
      <c r="I30" s="178">
        <f t="shared" si="1"/>
        <v>1.9675925925927151E-4</v>
      </c>
      <c r="J30" s="141">
        <f t="shared" si="0"/>
        <v>40.399506228257209</v>
      </c>
      <c r="K30" s="95" t="s">
        <v>61</v>
      </c>
      <c r="L30" s="159"/>
      <c r="M30" s="101">
        <v>0.48635578703703702</v>
      </c>
      <c r="N30" s="171">
        <v>0.47361111111110998</v>
      </c>
    </row>
    <row r="31" spans="1:14" ht="18.75" customHeight="1" x14ac:dyDescent="0.2">
      <c r="A31" s="158">
        <v>9</v>
      </c>
      <c r="B31" s="102">
        <v>145</v>
      </c>
      <c r="C31" s="102">
        <v>10105980766</v>
      </c>
      <c r="D31" s="103" t="s">
        <v>228</v>
      </c>
      <c r="E31" s="104" t="s">
        <v>229</v>
      </c>
      <c r="F31" s="105" t="s">
        <v>170</v>
      </c>
      <c r="G31" s="132" t="s">
        <v>131</v>
      </c>
      <c r="H31" s="177">
        <v>0.10927083333333333</v>
      </c>
      <c r="I31" s="178">
        <f t="shared" ref="I31" si="2">H31-$H$23</f>
        <v>6.3310185185185275E-3</v>
      </c>
      <c r="J31" s="141">
        <f t="shared" ref="J31" si="3">IFERROR($K$19*3600/(HOUR(H31)*3600+MINUTE(H31)*60+SECOND(H31)),"")</f>
        <v>38.131553860819828</v>
      </c>
      <c r="K31" s="95" t="s">
        <v>61</v>
      </c>
      <c r="L31" s="159"/>
      <c r="M31" s="101"/>
      <c r="N31" s="171"/>
    </row>
    <row r="32" spans="1:14" ht="18.75" customHeight="1" x14ac:dyDescent="0.2">
      <c r="A32" s="158">
        <v>10</v>
      </c>
      <c r="B32" s="102">
        <v>97</v>
      </c>
      <c r="C32" s="102"/>
      <c r="D32" s="103" t="s">
        <v>230</v>
      </c>
      <c r="E32" s="104" t="s">
        <v>231</v>
      </c>
      <c r="F32" s="105" t="s">
        <v>61</v>
      </c>
      <c r="G32" s="132" t="s">
        <v>192</v>
      </c>
      <c r="H32" s="177">
        <v>0.10927083333333333</v>
      </c>
      <c r="I32" s="178">
        <f t="shared" ref="I32:I34" si="4">H32-$H$23</f>
        <v>6.3310185185185275E-3</v>
      </c>
      <c r="J32" s="141">
        <f t="shared" ref="J32:J35" si="5">IFERROR($K$19*3600/(HOUR(H32)*3600+MINUTE(H32)*60+SECOND(H32)),"")</f>
        <v>38.131553860819828</v>
      </c>
      <c r="K32" s="95" t="s">
        <v>61</v>
      </c>
      <c r="L32" s="159"/>
      <c r="M32" s="101"/>
      <c r="N32" s="171"/>
    </row>
    <row r="33" spans="1:14" ht="18.75" customHeight="1" x14ac:dyDescent="0.2">
      <c r="A33" s="158">
        <v>11</v>
      </c>
      <c r="B33" s="102">
        <v>168</v>
      </c>
      <c r="C33" s="102">
        <v>10062636217</v>
      </c>
      <c r="D33" s="103" t="s">
        <v>232</v>
      </c>
      <c r="E33" s="104" t="s">
        <v>233</v>
      </c>
      <c r="F33" s="105" t="s">
        <v>170</v>
      </c>
      <c r="G33" s="132" t="s">
        <v>96</v>
      </c>
      <c r="H33" s="177">
        <v>0.10927083333333333</v>
      </c>
      <c r="I33" s="178">
        <f t="shared" si="4"/>
        <v>6.3310185185185275E-3</v>
      </c>
      <c r="J33" s="141">
        <f t="shared" si="5"/>
        <v>38.131553860819828</v>
      </c>
      <c r="K33" s="95" t="s">
        <v>61</v>
      </c>
      <c r="L33" s="159"/>
      <c r="M33" s="101"/>
      <c r="N33" s="171"/>
    </row>
    <row r="34" spans="1:14" ht="18.75" customHeight="1" x14ac:dyDescent="0.2">
      <c r="A34" s="158">
        <v>12</v>
      </c>
      <c r="B34" s="102">
        <v>92</v>
      </c>
      <c r="C34" s="102"/>
      <c r="D34" s="103" t="s">
        <v>234</v>
      </c>
      <c r="E34" s="104" t="s">
        <v>235</v>
      </c>
      <c r="F34" s="105" t="s">
        <v>61</v>
      </c>
      <c r="G34" s="132" t="s">
        <v>192</v>
      </c>
      <c r="H34" s="177">
        <v>0.10927083333333333</v>
      </c>
      <c r="I34" s="178">
        <f t="shared" si="4"/>
        <v>6.3310185185185275E-3</v>
      </c>
      <c r="J34" s="141">
        <f t="shared" si="5"/>
        <v>38.131553860819828</v>
      </c>
      <c r="K34" s="95" t="s">
        <v>61</v>
      </c>
      <c r="L34" s="159"/>
      <c r="M34" s="101"/>
      <c r="N34" s="171"/>
    </row>
    <row r="35" spans="1:14" ht="18.75" customHeight="1" thickBot="1" x14ac:dyDescent="0.25">
      <c r="A35" s="161" t="s">
        <v>236</v>
      </c>
      <c r="B35" s="162">
        <v>137</v>
      </c>
      <c r="C35" s="162">
        <v>10082655094</v>
      </c>
      <c r="D35" s="163" t="s">
        <v>237</v>
      </c>
      <c r="E35" s="164" t="s">
        <v>238</v>
      </c>
      <c r="F35" s="172" t="s">
        <v>170</v>
      </c>
      <c r="G35" s="165" t="s">
        <v>131</v>
      </c>
      <c r="H35" s="179"/>
      <c r="I35" s="180"/>
      <c r="J35" s="166" t="str">
        <f t="shared" si="5"/>
        <v/>
      </c>
      <c r="K35" s="167"/>
      <c r="L35" s="168"/>
      <c r="M35" s="101"/>
      <c r="N35" s="171"/>
    </row>
    <row r="36" spans="1:14" ht="6.75" customHeight="1" thickTop="1" thickBot="1" x14ac:dyDescent="0.25">
      <c r="A36" s="152"/>
      <c r="B36" s="153"/>
      <c r="C36" s="153"/>
      <c r="D36" s="154"/>
      <c r="E36" s="155"/>
      <c r="F36" s="106"/>
      <c r="G36" s="156"/>
      <c r="H36" s="157"/>
      <c r="I36" s="157"/>
      <c r="J36" s="157"/>
      <c r="K36" s="157"/>
      <c r="L36" s="157"/>
    </row>
    <row r="37" spans="1:14" ht="15.75" thickTop="1" x14ac:dyDescent="0.2">
      <c r="A37" s="235" t="s">
        <v>49</v>
      </c>
      <c r="B37" s="236"/>
      <c r="C37" s="236"/>
      <c r="D37" s="236"/>
      <c r="E37" s="236"/>
      <c r="F37" s="236"/>
      <c r="G37" s="236" t="s">
        <v>50</v>
      </c>
      <c r="H37" s="236"/>
      <c r="I37" s="236"/>
      <c r="J37" s="236"/>
      <c r="K37" s="236"/>
      <c r="L37" s="237"/>
    </row>
    <row r="38" spans="1:14" x14ac:dyDescent="0.2">
      <c r="A38" s="169" t="s">
        <v>206</v>
      </c>
      <c r="B38" s="108"/>
      <c r="C38" s="109"/>
      <c r="D38" s="108"/>
      <c r="E38" s="110"/>
      <c r="F38" s="111"/>
      <c r="G38" s="112" t="s">
        <v>176</v>
      </c>
      <c r="H38" s="170">
        <v>4</v>
      </c>
      <c r="I38" s="114"/>
      <c r="J38" s="115"/>
      <c r="K38" s="133" t="s">
        <v>184</v>
      </c>
      <c r="L38" s="117">
        <f>COUNTIF(F23:F35,"ЗМС")</f>
        <v>0</v>
      </c>
    </row>
    <row r="39" spans="1:14" x14ac:dyDescent="0.2">
      <c r="A39" s="169" t="s">
        <v>207</v>
      </c>
      <c r="B39" s="108"/>
      <c r="C39" s="118"/>
      <c r="D39" s="108"/>
      <c r="E39" s="119"/>
      <c r="F39" s="120"/>
      <c r="G39" s="121" t="s">
        <v>177</v>
      </c>
      <c r="H39" s="113">
        <f>H40+H45</f>
        <v>13</v>
      </c>
      <c r="I39" s="122"/>
      <c r="J39" s="123"/>
      <c r="K39" s="133" t="s">
        <v>185</v>
      </c>
      <c r="L39" s="117">
        <f>COUNTIF(F23:F35,"МСМК")</f>
        <v>0</v>
      </c>
    </row>
    <row r="40" spans="1:14" x14ac:dyDescent="0.2">
      <c r="A40" s="169" t="s">
        <v>208</v>
      </c>
      <c r="B40" s="108"/>
      <c r="C40" s="124"/>
      <c r="D40" s="108"/>
      <c r="E40" s="119"/>
      <c r="F40" s="120"/>
      <c r="G40" s="121" t="s">
        <v>178</v>
      </c>
      <c r="H40" s="113">
        <f>H41+H42+H43+H44</f>
        <v>13</v>
      </c>
      <c r="I40" s="122"/>
      <c r="J40" s="123"/>
      <c r="K40" s="133" t="s">
        <v>186</v>
      </c>
      <c r="L40" s="117">
        <f>COUNTIF(F23:F35,"МС")</f>
        <v>0</v>
      </c>
    </row>
    <row r="41" spans="1:14" x14ac:dyDescent="0.2">
      <c r="A41" s="169" t="s">
        <v>194</v>
      </c>
      <c r="B41" s="108"/>
      <c r="C41" s="124"/>
      <c r="D41" s="108"/>
      <c r="E41" s="119"/>
      <c r="F41" s="120"/>
      <c r="G41" s="121" t="s">
        <v>179</v>
      </c>
      <c r="H41" s="113">
        <f>COUNT(A23:A143)</f>
        <v>12</v>
      </c>
      <c r="I41" s="122"/>
      <c r="J41" s="123"/>
      <c r="K41" s="116" t="s">
        <v>61</v>
      </c>
      <c r="L41" s="117">
        <f>COUNTIF(F23:F35,"КМС")</f>
        <v>8</v>
      </c>
    </row>
    <row r="42" spans="1:14" x14ac:dyDescent="0.2">
      <c r="A42" s="107"/>
      <c r="B42" s="108"/>
      <c r="C42" s="124"/>
      <c r="D42" s="108"/>
      <c r="E42" s="119"/>
      <c r="F42" s="120"/>
      <c r="G42" s="121" t="s">
        <v>180</v>
      </c>
      <c r="H42" s="113">
        <f>COUNTIF(A23:A142,"ЛИМ")</f>
        <v>0</v>
      </c>
      <c r="I42" s="122"/>
      <c r="J42" s="123"/>
      <c r="K42" s="116" t="s">
        <v>170</v>
      </c>
      <c r="L42" s="117">
        <f>COUNTIF(F23:F35,"1 СР")</f>
        <v>5</v>
      </c>
    </row>
    <row r="43" spans="1:14" x14ac:dyDescent="0.2">
      <c r="A43" s="107"/>
      <c r="B43" s="108"/>
      <c r="C43" s="108"/>
      <c r="D43" s="108"/>
      <c r="E43" s="119"/>
      <c r="F43" s="120"/>
      <c r="G43" s="121" t="s">
        <v>181</v>
      </c>
      <c r="H43" s="113">
        <f>COUNTIF(A23:A142,"НФ")</f>
        <v>1</v>
      </c>
      <c r="I43" s="122"/>
      <c r="J43" s="123"/>
      <c r="K43" s="116" t="s">
        <v>169</v>
      </c>
      <c r="L43" s="117">
        <f>COUNTIF(F23:F35,"2 СР")</f>
        <v>0</v>
      </c>
    </row>
    <row r="44" spans="1:14" x14ac:dyDescent="0.2">
      <c r="A44" s="107"/>
      <c r="B44" s="108"/>
      <c r="C44" s="108"/>
      <c r="D44" s="108"/>
      <c r="E44" s="119"/>
      <c r="F44" s="120"/>
      <c r="G44" s="121" t="s">
        <v>182</v>
      </c>
      <c r="H44" s="113">
        <f>COUNTIF(A23:A142,"ДСКВ")</f>
        <v>0</v>
      </c>
      <c r="I44" s="122"/>
      <c r="J44" s="123"/>
      <c r="K44" s="116" t="s">
        <v>168</v>
      </c>
      <c r="L44" s="117">
        <f>COUNTIF(F23:F36,"3 СР")</f>
        <v>0</v>
      </c>
    </row>
    <row r="45" spans="1:14" x14ac:dyDescent="0.2">
      <c r="A45" s="107"/>
      <c r="B45" s="108"/>
      <c r="C45" s="108"/>
      <c r="D45" s="108"/>
      <c r="E45" s="125"/>
      <c r="F45" s="126"/>
      <c r="G45" s="121" t="s">
        <v>183</v>
      </c>
      <c r="H45" s="113">
        <f>COUNTIF(A23:A142,"НС")</f>
        <v>0</v>
      </c>
      <c r="I45" s="127"/>
      <c r="J45" s="128"/>
      <c r="K45" s="133"/>
      <c r="L45" s="134"/>
    </row>
    <row r="46" spans="1:14" x14ac:dyDescent="0.2">
      <c r="A46" s="175"/>
      <c r="B46" s="173"/>
      <c r="C46" s="173"/>
      <c r="D46" s="174"/>
      <c r="E46" s="176"/>
      <c r="F46" s="135"/>
      <c r="G46" s="135"/>
      <c r="H46" s="136"/>
      <c r="I46" s="137"/>
      <c r="J46" s="138"/>
      <c r="K46" s="135"/>
      <c r="L46" s="129"/>
    </row>
    <row r="47" spans="1:14" ht="15.75" x14ac:dyDescent="0.2">
      <c r="A47" s="205" t="s">
        <v>51</v>
      </c>
      <c r="B47" s="201"/>
      <c r="C47" s="201"/>
      <c r="D47" s="201"/>
      <c r="E47" s="201" t="s">
        <v>52</v>
      </c>
      <c r="F47" s="201"/>
      <c r="G47" s="201"/>
      <c r="H47" s="201" t="s">
        <v>53</v>
      </c>
      <c r="I47" s="201"/>
      <c r="J47" s="201" t="s">
        <v>193</v>
      </c>
      <c r="K47" s="201"/>
      <c r="L47" s="203"/>
    </row>
    <row r="48" spans="1:14" x14ac:dyDescent="0.2">
      <c r="A48" s="208"/>
      <c r="B48" s="209"/>
      <c r="C48" s="209"/>
      <c r="D48" s="209"/>
      <c r="E48" s="209"/>
      <c r="F48" s="202"/>
      <c r="G48" s="202"/>
      <c r="H48" s="202"/>
      <c r="I48" s="202"/>
      <c r="J48" s="202"/>
      <c r="K48" s="202"/>
      <c r="L48" s="204"/>
    </row>
    <row r="49" spans="1:12" x14ac:dyDescent="0.2">
      <c r="A49" s="130"/>
      <c r="B49" s="139"/>
      <c r="C49" s="139"/>
      <c r="D49" s="139"/>
      <c r="E49" s="140"/>
      <c r="F49" s="139"/>
      <c r="G49" s="139"/>
      <c r="H49" s="136"/>
      <c r="I49" s="136"/>
      <c r="J49" s="139"/>
      <c r="K49" s="139"/>
      <c r="L49" s="131"/>
    </row>
    <row r="50" spans="1:12" x14ac:dyDescent="0.2">
      <c r="A50" s="130"/>
      <c r="B50" s="139"/>
      <c r="C50" s="139"/>
      <c r="D50" s="139"/>
      <c r="E50" s="140"/>
      <c r="F50" s="139"/>
      <c r="G50" s="139"/>
      <c r="H50" s="136"/>
      <c r="I50" s="136"/>
      <c r="J50" s="139"/>
      <c r="K50" s="139"/>
      <c r="L50" s="131"/>
    </row>
    <row r="51" spans="1:12" x14ac:dyDescent="0.2">
      <c r="A51" s="208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10"/>
    </row>
    <row r="52" spans="1:12" x14ac:dyDescent="0.2">
      <c r="A52" s="208"/>
      <c r="B52" s="209"/>
      <c r="C52" s="209"/>
      <c r="D52" s="209"/>
      <c r="E52" s="209"/>
      <c r="F52" s="211"/>
      <c r="G52" s="211"/>
      <c r="H52" s="211"/>
      <c r="I52" s="211"/>
      <c r="J52" s="211"/>
      <c r="K52" s="211"/>
      <c r="L52" s="212"/>
    </row>
    <row r="53" spans="1:12" ht="15" customHeight="1" thickBot="1" x14ac:dyDescent="0.25">
      <c r="A53" s="206"/>
      <c r="B53" s="207"/>
      <c r="C53" s="207"/>
      <c r="D53" s="207"/>
      <c r="E53" s="202" t="str">
        <f>G17</f>
        <v>ПУСТЫНСКИЙ А.Л. (ВК, г. УСОЛЬЕ-СИБИРСКОЕ)</v>
      </c>
      <c r="F53" s="202"/>
      <c r="G53" s="202"/>
      <c r="H53" s="202" t="str">
        <f>G18</f>
        <v>КЛЮЧНИКОВА О.А. (ВК, г. ЧИТА)</v>
      </c>
      <c r="I53" s="202"/>
      <c r="J53" s="202" t="str">
        <f>G19</f>
        <v>ЖЕРЕБЦОВА М.С. (ВК, г. ЧИТА)</v>
      </c>
      <c r="K53" s="202"/>
      <c r="L53" s="204"/>
    </row>
    <row r="54" spans="1:12" ht="13.5" thickTop="1" x14ac:dyDescent="0.2"/>
  </sheetData>
  <sortState ref="A23:U120">
    <sortCondition ref="A23:A120"/>
  </sortState>
  <mergeCells count="43">
    <mergeCell ref="A37:F37"/>
    <mergeCell ref="G37:L37"/>
    <mergeCell ref="I21:I22"/>
    <mergeCell ref="J21:J22"/>
    <mergeCell ref="A7:L7"/>
    <mergeCell ref="H15:L15"/>
    <mergeCell ref="A8:L8"/>
    <mergeCell ref="A1:L1"/>
    <mergeCell ref="A2:L2"/>
    <mergeCell ref="A3:L3"/>
    <mergeCell ref="A4:L4"/>
    <mergeCell ref="A6:L6"/>
    <mergeCell ref="A5:L5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H47:I47"/>
    <mergeCell ref="H53:I53"/>
    <mergeCell ref="J47:L47"/>
    <mergeCell ref="J53:L53"/>
    <mergeCell ref="A47:D47"/>
    <mergeCell ref="A53:D53"/>
    <mergeCell ref="E47:G47"/>
    <mergeCell ref="E53:G53"/>
    <mergeCell ref="A48:E48"/>
    <mergeCell ref="F48:L48"/>
    <mergeCell ref="A51:E51"/>
    <mergeCell ref="F51:L51"/>
    <mergeCell ref="A52:E52"/>
    <mergeCell ref="F52:L5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7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гонка</vt:lpstr>
      <vt:lpstr>'групповая гонка'!Заголовки_для_печати</vt:lpstr>
      <vt:lpstr>'Стартовый протокол'!Заголовки_для_печати</vt:lpstr>
      <vt:lpstr>'групповая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2021-10-18T11:47:22Z</dcterms:modified>
</cp:coreProperties>
</file>