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94D864E6-53BB-4E21-964C-278C0AE081FC}" xr6:coauthVersionLast="47" xr6:coauthVersionMax="47" xr10:uidLastSave="{00000000-0000-0000-0000-000000000000}"/>
  <bookViews>
    <workbookView xWindow="780" yWindow="0" windowWidth="14835" windowHeight="10800" tabRatio="789" xr2:uid="{00000000-000D-0000-FFFF-FFFF00000000}"/>
  </bookViews>
  <sheets>
    <sheet name="мнг г юниорки 17-18" sheetId="89" r:id="rId1"/>
  </sheets>
  <definedNames>
    <definedName name="_xlnm.Print_Titles" localSheetId="0">'мнг г юниорки 17-18'!$21:$22</definedName>
    <definedName name="_xlnm.Print_Area" localSheetId="0">'мнг г юниорки 17-18'!$A$1:$Q$68</definedName>
  </definedNames>
  <calcPr calcId="181029"/>
</workbook>
</file>

<file path=xl/calcChain.xml><?xml version="1.0" encoding="utf-8"?>
<calcChain xmlns="http://schemas.openxmlformats.org/spreadsheetml/2006/main">
  <c r="N40" i="89" l="1"/>
  <c r="O40" i="89"/>
  <c r="N41" i="89"/>
  <c r="O41" i="89"/>
  <c r="N42" i="89"/>
  <c r="O42" i="89"/>
  <c r="N43" i="89"/>
  <c r="O43" i="89"/>
  <c r="N44" i="89"/>
  <c r="O44" i="89"/>
  <c r="N45" i="89"/>
  <c r="O45" i="89"/>
  <c r="N46" i="89"/>
  <c r="O46" i="89"/>
  <c r="N47" i="89"/>
  <c r="O47" i="89"/>
  <c r="N48" i="89"/>
  <c r="O48" i="89"/>
  <c r="N49" i="89"/>
  <c r="O49" i="89"/>
  <c r="O23" i="89"/>
  <c r="N24" i="89" l="1"/>
  <c r="Q53" i="89"/>
  <c r="H60" i="89"/>
  <c r="H59" i="89"/>
  <c r="H58" i="89"/>
  <c r="H57" i="89"/>
  <c r="H56" i="89"/>
  <c r="O24" i="89"/>
  <c r="O25" i="89"/>
  <c r="O26" i="89"/>
  <c r="O27" i="89"/>
  <c r="O28" i="89"/>
  <c r="O29" i="89"/>
  <c r="O30" i="89"/>
  <c r="O31" i="89"/>
  <c r="O32" i="89"/>
  <c r="O33" i="89"/>
  <c r="O34" i="89"/>
  <c r="O35" i="89"/>
  <c r="O36" i="89"/>
  <c r="O37" i="89"/>
  <c r="O38" i="89"/>
  <c r="O39" i="89"/>
  <c r="N27" i="89" l="1"/>
  <c r="N28" i="89"/>
  <c r="N29" i="89"/>
  <c r="N30" i="89"/>
  <c r="N31" i="89"/>
  <c r="N32" i="89"/>
  <c r="N33" i="89"/>
  <c r="N34" i="89"/>
  <c r="N35" i="89"/>
  <c r="N36" i="89"/>
  <c r="N37" i="89"/>
  <c r="N38" i="89"/>
  <c r="N39" i="89"/>
  <c r="N25" i="89"/>
  <c r="N26" i="89"/>
  <c r="N68" i="89"/>
  <c r="J68" i="89"/>
  <c r="E68" i="89"/>
  <c r="Q59" i="89"/>
  <c r="Q58" i="89"/>
  <c r="Q57" i="89"/>
  <c r="Q56" i="89"/>
  <c r="Q55" i="89"/>
  <c r="H55" i="89"/>
  <c r="H54" i="89" s="1"/>
  <c r="Q54" i="89"/>
</calcChain>
</file>

<file path=xl/sharedStrings.xml><?xml version="1.0" encoding="utf-8"?>
<sst xmlns="http://schemas.openxmlformats.org/spreadsheetml/2006/main" count="162" uniqueCount="101">
  <si>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</si>
  <si>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</si>
  <si>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</si>
  <si>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</si>
  <si>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</si>
  <si>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</si>
  <si>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</si>
  <si>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</si>
  <si>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</si>
  <si>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</si>
  <si>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</si>
  <si>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</si>
  <si>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</si>
  <si>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</si>
  <si>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</si>
  <si>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</si>
  <si>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</si>
  <si>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</si>
  <si>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</si>
  <si>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</si>
  <si>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</si>
  <si>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</si>
  <si>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</si>
  <si>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</si>
  <si>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Санкт-Петербург</t>
  </si>
  <si>
    <t>1 этап</t>
  </si>
  <si>
    <t>2 этап</t>
  </si>
  <si>
    <t>ВЫПОЛНЕНИЕ НТУ ЕВСК</t>
  </si>
  <si>
    <t>ОТСТАВАНИЕ</t>
  </si>
  <si>
    <t>шоссе - многодневная гонка</t>
  </si>
  <si>
    <t>РЕЗУЛЬТАТ НА ЭТАПАХ</t>
  </si>
  <si>
    <t>3 этап</t>
  </si>
  <si>
    <t>4 этап</t>
  </si>
  <si>
    <t>5 этап</t>
  </si>
  <si>
    <t>Комитет по спорту Псковской области</t>
  </si>
  <si>
    <t>ДАТА РОЖД.</t>
  </si>
  <si>
    <t>КМС</t>
  </si>
  <si>
    <r>
      <t>МЕСТО ПРОВЕДЕНИЯ:</t>
    </r>
    <r>
      <rPr>
        <sz val="11"/>
        <rFont val="Times New Roman"/>
        <family val="1"/>
        <charset val="204"/>
      </rPr>
      <t xml:space="preserve"> пгт. Пушкинские Горы</t>
    </r>
  </si>
  <si>
    <t>ОБЩАЯ ПРОТЯЖЕННОСТЬ / ЭТАПОВ:</t>
  </si>
  <si>
    <t>1 СР</t>
  </si>
  <si>
    <t>2 СР</t>
  </si>
  <si>
    <t>№ ВРВС: 0080671811Я</t>
  </si>
  <si>
    <t>Республика Адыгея</t>
  </si>
  <si>
    <t>Воронежская область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</si>
  <si>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</si>
  <si>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</si>
  <si>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</si>
  <si>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</si>
  <si>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</si>
  <si>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</si>
  <si>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</si>
  <si>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</si>
  <si>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</si>
  <si>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</si>
  <si>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</si>
  <si>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Н. стартовало</t>
  </si>
  <si>
    <t/>
  </si>
  <si>
    <t>СУДЬЯ НА ФИНИШЕ</t>
  </si>
  <si>
    <t>КАРПЕНКОВ Ю.П. (ВК, г. Великие Луки)</t>
  </si>
  <si>
    <t>ИВАНОВА М.А. (ВК, г. Великие Луки)</t>
  </si>
  <si>
    <t>Юниорки 17-18 лет</t>
  </si>
  <si>
    <t>Крапивина Дарья</t>
  </si>
  <si>
    <t>Бек Анастасия</t>
  </si>
  <si>
    <t>Пахомова Анастасия</t>
  </si>
  <si>
    <t>Сычева Марина</t>
  </si>
  <si>
    <t>Свердловская область</t>
  </si>
  <si>
    <t>Винник Ангелина</t>
  </si>
  <si>
    <t>Ружникова Анастасия</t>
  </si>
  <si>
    <t>Иркутская область</t>
  </si>
  <si>
    <t>Стрижова Ксения</t>
  </si>
  <si>
    <t>ПЕРВЕНСТВО РОССИИ</t>
  </si>
  <si>
    <t>БАРКАНОВА М.В. (ВК, г. Великие Луки)</t>
  </si>
  <si>
    <t>№ ЕКП 2023: 31258</t>
  </si>
  <si>
    <t>Федерация велосипедного спорта Псковской области</t>
  </si>
  <si>
    <t>Даньшина Полина</t>
  </si>
  <si>
    <t>Новолодская Ангелина</t>
  </si>
  <si>
    <t>Исмагилова Лилия</t>
  </si>
  <si>
    <t>Кокарева Аглая</t>
  </si>
  <si>
    <t>Смирнова Диана</t>
  </si>
  <si>
    <t>Мучкаева Людмила</t>
  </si>
  <si>
    <t>Чертихина Юлия</t>
  </si>
  <si>
    <t>Бор Елизавета</t>
  </si>
  <si>
    <t>Журавлева Мария</t>
  </si>
  <si>
    <t xml:space="preserve">Брюхова Мария </t>
  </si>
  <si>
    <t>Желонкина Софья</t>
  </si>
  <si>
    <t>Журавлева Екатерина</t>
  </si>
  <si>
    <t>Тимофеева Варвара</t>
  </si>
  <si>
    <t>Псковская область</t>
  </si>
  <si>
    <t>Зексель Надежда</t>
  </si>
  <si>
    <t>Ткачук Анастасия</t>
  </si>
  <si>
    <t>Давыдовская Ольга</t>
  </si>
  <si>
    <t>Корякова Дарья</t>
  </si>
  <si>
    <t>Ковязина Валерия</t>
  </si>
  <si>
    <t>Вавилина Афида</t>
  </si>
  <si>
    <t>Гладченко Татьяна</t>
  </si>
  <si>
    <t>нф</t>
  </si>
  <si>
    <t>Рыбина Светлана</t>
  </si>
  <si>
    <t>Москва</t>
  </si>
  <si>
    <t xml:space="preserve">МАКСИМАЛЬНЫЙ ПЕРЕПАД (HD): </t>
  </si>
  <si>
    <t xml:space="preserve">СУММА ПЕРЕПАДОВ (ТС): </t>
  </si>
  <si>
    <r>
      <t>ДАТА ПРОВЕДЕНИЯ:</t>
    </r>
    <r>
      <rPr>
        <sz val="11"/>
        <rFont val="Times New Roman"/>
        <family val="1"/>
        <charset val="204"/>
      </rPr>
      <t xml:space="preserve"> 04-10 июля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</si>
</sst>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00"/>
    <numFmt numFmtId="166" formatCode="hh:mm:ss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3">
    <xf numFmtId="0" fontId="0" fillId="0" borderId="0" xfId="0"/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/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/>
    </xf>
    <xf numFmtId="49" fontId="16" fillId="3" borderId="1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center" vertical="center"/>
    </xf>
    <xf numFmtId="47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47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65" fontId="18" fillId="0" borderId="1" xfId="0" applyNumberFormat="1" applyFont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22" fillId="0" borderId="1" xfId="8" applyFont="1" applyBorder="1" applyAlignment="1">
      <alignment horizontal="center" vertical="center" wrapText="1"/>
    </xf>
    <xf numFmtId="0" fontId="24" fillId="0" borderId="12" xfId="2" applyFont="1" applyBorder="1" applyAlignment="1">
      <alignment horizontal="left" vertical="center"/>
    </xf>
    <xf numFmtId="0" fontId="24" fillId="0" borderId="2" xfId="2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right" vertical="center"/>
    </xf>
    <xf numFmtId="49" fontId="24" fillId="0" borderId="4" xfId="2" applyNumberFormat="1" applyFont="1" applyBorder="1" applyAlignment="1">
      <alignment vertical="center"/>
    </xf>
    <xf numFmtId="1" fontId="24" fillId="0" borderId="5" xfId="2" applyNumberFormat="1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vertical="center"/>
    </xf>
    <xf numFmtId="1" fontId="24" fillId="0" borderId="2" xfId="2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24" fillId="0" borderId="10" xfId="2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18" fillId="0" borderId="10" xfId="2" applyFont="1" applyBorder="1" applyAlignment="1">
      <alignment vertical="center"/>
    </xf>
    <xf numFmtId="49" fontId="24" fillId="0" borderId="17" xfId="2" applyNumberFormat="1" applyFont="1" applyBorder="1" applyAlignment="1">
      <alignment vertical="center"/>
    </xf>
    <xf numFmtId="0" fontId="24" fillId="0" borderId="16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18" fillId="0" borderId="5" xfId="2" applyFont="1" applyBorder="1" applyAlignment="1">
      <alignment vertical="center"/>
    </xf>
    <xf numFmtId="49" fontId="24" fillId="0" borderId="5" xfId="2" applyNumberFormat="1" applyFont="1" applyBorder="1" applyAlignment="1">
      <alignment horizontal="left" vertical="center"/>
    </xf>
    <xf numFmtId="1" fontId="18" fillId="0" borderId="5" xfId="2" applyNumberFormat="1" applyFont="1" applyBorder="1" applyAlignment="1">
      <alignment horizontal="center" vertical="center"/>
    </xf>
    <xf numFmtId="46" fontId="21" fillId="0" borderId="5" xfId="2" applyNumberFormat="1" applyFont="1" applyBorder="1" applyAlignment="1">
      <alignment vertical="center"/>
    </xf>
    <xf numFmtId="0" fontId="18" fillId="0" borderId="10" xfId="2" applyFont="1" applyBorder="1" applyAlignment="1">
      <alignment horizontal="center" vertical="center"/>
    </xf>
    <xf numFmtId="0" fontId="23" fillId="2" borderId="20" xfId="2" applyFont="1" applyFill="1" applyBorder="1" applyAlignment="1">
      <alignment vertical="center"/>
    </xf>
    <xf numFmtId="0" fontId="19" fillId="0" borderId="18" xfId="2" applyFont="1" applyBorder="1" applyAlignment="1">
      <alignment vertical="center"/>
    </xf>
    <xf numFmtId="0" fontId="19" fillId="0" borderId="19" xfId="2" applyFont="1" applyBorder="1" applyAlignment="1">
      <alignment vertical="center"/>
    </xf>
    <xf numFmtId="166" fontId="18" fillId="0" borderId="1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" fontId="24" fillId="0" borderId="28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" fontId="24" fillId="0" borderId="29" xfId="2" applyNumberFormat="1" applyFont="1" applyBorder="1" applyAlignment="1">
      <alignment horizontal="center" vertical="center"/>
    </xf>
    <xf numFmtId="1" fontId="24" fillId="0" borderId="30" xfId="2" applyNumberFormat="1" applyFont="1" applyBorder="1" applyAlignment="1">
      <alignment horizontal="center" vertical="center"/>
    </xf>
    <xf numFmtId="1" fontId="18" fillId="0" borderId="0" xfId="2" applyNumberFormat="1" applyFont="1" applyAlignment="1">
      <alignment horizontal="center" vertical="center"/>
    </xf>
    <xf numFmtId="49" fontId="24" fillId="0" borderId="0" xfId="2" applyNumberFormat="1" applyFont="1" applyAlignment="1">
      <alignment vertical="center"/>
    </xf>
    <xf numFmtId="1" fontId="24" fillId="0" borderId="0" xfId="2" applyNumberFormat="1" applyFont="1" applyAlignment="1">
      <alignment horizontal="center" vertical="center"/>
    </xf>
    <xf numFmtId="1" fontId="24" fillId="0" borderId="31" xfId="2" applyNumberFormat="1" applyFont="1" applyBorder="1" applyAlignment="1">
      <alignment horizontal="center" vertical="center"/>
    </xf>
    <xf numFmtId="1" fontId="24" fillId="0" borderId="32" xfId="2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" fontId="18" fillId="0" borderId="3" xfId="2" applyNumberFormat="1" applyFont="1" applyBorder="1" applyAlignment="1">
      <alignment horizontal="center" vertical="center"/>
    </xf>
    <xf numFmtId="49" fontId="24" fillId="0" borderId="3" xfId="2" applyNumberFormat="1" applyFont="1" applyBorder="1" applyAlignment="1">
      <alignment vertical="center"/>
    </xf>
    <xf numFmtId="1" fontId="24" fillId="0" borderId="3" xfId="2" applyNumberFormat="1" applyFont="1" applyBorder="1" applyAlignment="1">
      <alignment horizontal="center" vertical="center"/>
    </xf>
    <xf numFmtId="1" fontId="24" fillId="0" borderId="33" xfId="2" applyNumberFormat="1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9" fontId="24" fillId="0" borderId="0" xfId="2" applyNumberFormat="1" applyFont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18" fillId="0" borderId="0" xfId="2" applyFont="1" applyAlignment="1">
      <alignment vertical="center"/>
    </xf>
    <xf numFmtId="21" fontId="24" fillId="0" borderId="17" xfId="2" applyNumberFormat="1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46" fontId="21" fillId="0" borderId="0" xfId="2" applyNumberFormat="1" applyFont="1" applyAlignment="1">
      <alignment horizontal="center" vertical="center"/>
    </xf>
    <xf numFmtId="21" fontId="18" fillId="0" borderId="11" xfId="2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4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23" fillId="2" borderId="22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/>
    </xf>
    <xf numFmtId="0" fontId="23" fillId="2" borderId="34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614516</xdr:colOff>
      <xdr:row>0</xdr:row>
      <xdr:rowOff>90472</xdr:rowOff>
    </xdr:from>
    <xdr:to>
      <xdr:col>16</xdr:col>
      <xdr:colOff>706735</xdr:colOff>
      <xdr:row>2</xdr:row>
      <xdr:rowOff>236842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6532" y="90472"/>
          <a:ext cx="937179" cy="760886"/>
        </a:xfrm>
        <a:prstGeom prst="rect">
          <a:avLst/>
        </a:prstGeom>
      </xdr:spPr>
    </xdr:pic>
    <xdr:clientData/>
  </xdr:twoCellAnchor>
  <xdr:twoCellAnchor editAs="oneCell">
    <xdr:from>
      <xdr:col>2</xdr:col>
      <xdr:colOff>328385</xdr:colOff>
      <xdr:row>0</xdr:row>
      <xdr:rowOff>61452</xdr:rowOff>
    </xdr:from>
    <xdr:to>
      <xdr:col>3</xdr:col>
      <xdr:colOff>17269</xdr:colOff>
      <xdr:row>2</xdr:row>
      <xdr:rowOff>215081</xdr:rowOff>
    </xdr:to>
    <xdr:pic>
      <xdr:nvPicPr>
        <xdr:cNvPr id="8" name="Рисунок 7" descr="Герб Псковской области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159" y="61452"/>
          <a:ext cx="672110" cy="768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76814</xdr:colOff>
      <xdr:row>0</xdr:row>
      <xdr:rowOff>46089</xdr:rowOff>
    </xdr:from>
    <xdr:to>
      <xdr:col>2</xdr:col>
      <xdr:colOff>168992</xdr:colOff>
      <xdr:row>2</xdr:row>
      <xdr:rowOff>226677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8F955A7-5CDB-4BF2-AF17-F45A8B8EA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4" y="46089"/>
          <a:ext cx="1013952" cy="79510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666336</xdr:colOff>
      <xdr:row>0</xdr:row>
      <xdr:rowOff>76814</xdr:rowOff>
    </xdr:from>
    <xdr:to>
      <xdr:col>15</xdr:col>
      <xdr:colOff>296707</xdr:colOff>
      <xdr:row>2</xdr:row>
      <xdr:rowOff>245806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F75CCAD-54AE-4209-9821-5043CFF0BB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" t="1842" r="82720" b="80468"/>
        <a:stretch/>
      </xdr:blipFill>
      <xdr:spPr>
        <a:xfrm>
          <a:off x="10314239" y="76814"/>
          <a:ext cx="1074484" cy="783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R69"/>
  <sheetViews>
    <sheetView tabSelected="1" view="pageBreakPreview" topLeftCell="A4" zoomScale="62" zoomScaleNormal="100" zoomScaleSheetLayoutView="62" workbookViewId="0">
      <selection activeCell="A9" sqref="A9:Q9"/>
    </sheetView>
  </sheetViews>
  <sheetFormatPr defaultRowHeight="12.75" x14ac:dyDescent="0.2"/>
  <cols>
    <col min="1" max="1" width="7" style="1" customWidth="1"/>
    <col min="2" max="2" width="7" style="33" customWidth="1"/>
    <col min="3" max="3" width="14.7109375" style="33" customWidth="1"/>
    <col min="4" max="4" width="18.85546875" style="1" customWidth="1"/>
    <col min="5" max="5" width="10.42578125" style="1" customWidth="1"/>
    <col min="6" max="6" width="7.5703125" style="1" bestFit="1" customWidth="1"/>
    <col min="7" max="7" width="21" style="1" customWidth="1"/>
    <col min="8" max="12" width="9.42578125" style="1" customWidth="1"/>
    <col min="13" max="13" width="11" style="1" customWidth="1"/>
    <col min="14" max="14" width="11.85546875" style="1" customWidth="1"/>
    <col min="15" max="15" width="10" style="1" customWidth="1"/>
    <col min="16" max="16" width="12.5703125" style="1" customWidth="1"/>
    <col min="17" max="17" width="13.28515625" style="1" customWidth="1"/>
    <col min="18" max="16384" width="9.140625" style="1"/>
  </cols>
  <sheetData>
    <row r="1" spans="1:17" ht="24" customHeight="1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24" customHeight="1" x14ac:dyDescent="0.2">
      <c r="A2" s="127" t="s">
        <v>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24" customHeight="1" x14ac:dyDescent="0.2">
      <c r="A3" s="127" t="s">
        <v>11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24" customHeight="1" x14ac:dyDescent="0.2">
      <c r="A4" s="127" t="s">
        <v>73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7.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4" customFormat="1" ht="27" x14ac:dyDescent="0.2">
      <c r="A6" s="128" t="s">
        <v>70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s="4" customFormat="1" ht="18" customHeight="1" x14ac:dyDescent="0.2">
      <c r="A7" s="126" t="s">
        <v>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s="4" customFormat="1" ht="4.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9.5" customHeight="1" thickTop="1" x14ac:dyDescent="0.2">
      <c r="A9" s="109" t="s">
        <v>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</row>
    <row r="10" spans="1:17" ht="18" customHeight="1" x14ac:dyDescent="0.2">
      <c r="A10" s="121" t="s">
        <v>29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ht="19.5" customHeight="1" x14ac:dyDescent="0.2">
      <c r="A11" s="121" t="s">
        <v>60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17" ht="5.25" customHeight="1" x14ac:dyDescent="0.2">
      <c r="A12" s="3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15.75" x14ac:dyDescent="0.2">
      <c r="A13" s="38" t="s">
        <v>37</v>
      </c>
      <c r="B13" s="8"/>
      <c r="C13" s="8"/>
      <c r="D13" s="9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2"/>
      <c r="Q13" s="2" t="s">
        <v>41</v>
      </c>
    </row>
    <row r="14" spans="1:17" ht="15.75" x14ac:dyDescent="0.2">
      <c r="A14" s="39" t="s">
        <v>100</v>
      </c>
      <c r="B14" s="13"/>
      <c r="C14" s="13"/>
      <c r="D14" s="14"/>
      <c r="E14" s="14"/>
      <c r="F14" s="14"/>
      <c r="G14" s="15"/>
      <c r="H14" s="14"/>
      <c r="I14" s="14"/>
      <c r="J14" s="14"/>
      <c r="K14" s="14"/>
      <c r="L14" s="14"/>
      <c r="M14" s="14"/>
      <c r="N14" s="14"/>
      <c r="O14" s="14"/>
      <c r="P14" s="16"/>
      <c r="Q14" s="17" t="s">
        <v>72</v>
      </c>
    </row>
    <row r="15" spans="1:17" ht="18" customHeight="1" x14ac:dyDescent="0.2">
      <c r="A15" s="112" t="s">
        <v>10</v>
      </c>
      <c r="B15" s="113"/>
      <c r="C15" s="113"/>
      <c r="D15" s="113"/>
      <c r="E15" s="113"/>
      <c r="F15" s="113"/>
      <c r="G15" s="114"/>
      <c r="H15" s="129" t="s">
        <v>1</v>
      </c>
      <c r="I15" s="113"/>
      <c r="J15" s="113"/>
      <c r="K15" s="113"/>
      <c r="L15" s="113"/>
      <c r="M15" s="113"/>
      <c r="N15" s="113"/>
      <c r="O15" s="113"/>
      <c r="P15" s="113"/>
      <c r="Q15" s="130"/>
    </row>
    <row r="16" spans="1:17" ht="15" x14ac:dyDescent="0.2">
      <c r="A16" s="40" t="s">
        <v>18</v>
      </c>
      <c r="B16" s="18"/>
      <c r="C16" s="18"/>
      <c r="D16" s="19"/>
      <c r="E16" s="20"/>
      <c r="F16" s="19"/>
      <c r="G16" s="21"/>
      <c r="H16" s="22"/>
      <c r="I16" s="23"/>
      <c r="J16" s="23"/>
      <c r="K16" s="23"/>
      <c r="L16" s="23"/>
      <c r="M16" s="23"/>
      <c r="N16" s="20"/>
      <c r="O16" s="20"/>
      <c r="P16" s="20"/>
      <c r="Q16" s="43"/>
    </row>
    <row r="17" spans="1:18" ht="15" x14ac:dyDescent="0.2">
      <c r="A17" s="40" t="s">
        <v>19</v>
      </c>
      <c r="B17" s="18"/>
      <c r="C17" s="18"/>
      <c r="D17" s="21"/>
      <c r="E17" s="20"/>
      <c r="F17" s="19"/>
      <c r="G17" s="21" t="s">
        <v>58</v>
      </c>
      <c r="H17" s="22" t="s">
        <v>98</v>
      </c>
      <c r="I17" s="23"/>
      <c r="J17" s="23"/>
      <c r="K17" s="23"/>
      <c r="L17" s="23"/>
      <c r="M17" s="23"/>
      <c r="N17" s="20"/>
      <c r="O17" s="20"/>
      <c r="P17" s="20"/>
      <c r="Q17" s="43"/>
    </row>
    <row r="18" spans="1:18" ht="15" x14ac:dyDescent="0.2">
      <c r="A18" s="40" t="s">
        <v>20</v>
      </c>
      <c r="B18" s="18"/>
      <c r="C18" s="18"/>
      <c r="D18" s="21"/>
      <c r="E18" s="20"/>
      <c r="F18" s="19"/>
      <c r="G18" s="21" t="s">
        <v>59</v>
      </c>
      <c r="H18" s="22" t="s">
        <v>99</v>
      </c>
      <c r="I18" s="23"/>
      <c r="J18" s="23"/>
      <c r="K18" s="23"/>
      <c r="L18" s="23"/>
      <c r="M18" s="23"/>
      <c r="N18" s="20"/>
      <c r="O18" s="20"/>
      <c r="P18" s="20"/>
      <c r="Q18" s="43"/>
    </row>
    <row r="19" spans="1:18" ht="15.75" thickBot="1" x14ac:dyDescent="0.25">
      <c r="A19" s="40" t="s">
        <v>16</v>
      </c>
      <c r="B19" s="24"/>
      <c r="C19" s="24"/>
      <c r="D19" s="25"/>
      <c r="E19" s="25"/>
      <c r="F19" s="25"/>
      <c r="G19" s="26" t="s">
        <v>71</v>
      </c>
      <c r="H19" s="22" t="s">
        <v>38</v>
      </c>
      <c r="I19" s="23"/>
      <c r="J19" s="23"/>
      <c r="K19" s="23"/>
      <c r="M19" s="23"/>
      <c r="N19" s="20"/>
      <c r="O19" s="86">
        <v>242</v>
      </c>
      <c r="P19" s="20"/>
      <c r="Q19" s="45">
        <v>5</v>
      </c>
    </row>
    <row r="20" spans="1:18" ht="7.5" customHeight="1" thickTop="1" thickBot="1" x14ac:dyDescent="0.25">
      <c r="A20" s="41"/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P20" s="35"/>
      <c r="Q20" s="36"/>
    </row>
    <row r="21" spans="1:18" s="3" customFormat="1" ht="21" customHeight="1" thickTop="1" x14ac:dyDescent="0.2">
      <c r="A21" s="115" t="s">
        <v>7</v>
      </c>
      <c r="B21" s="117" t="s">
        <v>13</v>
      </c>
      <c r="C21" s="117" t="s">
        <v>21</v>
      </c>
      <c r="D21" s="117" t="s">
        <v>2</v>
      </c>
      <c r="E21" s="117" t="s">
        <v>35</v>
      </c>
      <c r="F21" s="117" t="s">
        <v>9</v>
      </c>
      <c r="G21" s="117" t="s">
        <v>14</v>
      </c>
      <c r="H21" s="117" t="s">
        <v>30</v>
      </c>
      <c r="I21" s="117"/>
      <c r="J21" s="117"/>
      <c r="K21" s="117"/>
      <c r="L21" s="117"/>
      <c r="M21" s="117" t="s">
        <v>8</v>
      </c>
      <c r="N21" s="117" t="s">
        <v>28</v>
      </c>
      <c r="O21" s="117" t="s">
        <v>23</v>
      </c>
      <c r="P21" s="124" t="s">
        <v>27</v>
      </c>
      <c r="Q21" s="119" t="s">
        <v>15</v>
      </c>
    </row>
    <row r="22" spans="1:18" s="3" customFormat="1" ht="13.5" customHeight="1" x14ac:dyDescent="0.2">
      <c r="A22" s="116"/>
      <c r="B22" s="118"/>
      <c r="C22" s="118"/>
      <c r="D22" s="118"/>
      <c r="E22" s="118"/>
      <c r="F22" s="118"/>
      <c r="G22" s="118"/>
      <c r="H22" s="58" t="s">
        <v>25</v>
      </c>
      <c r="I22" s="58" t="s">
        <v>26</v>
      </c>
      <c r="J22" s="58" t="s">
        <v>31</v>
      </c>
      <c r="K22" s="58" t="s">
        <v>32</v>
      </c>
      <c r="L22" s="58" t="s">
        <v>33</v>
      </c>
      <c r="M22" s="118"/>
      <c r="N22" s="118"/>
      <c r="O22" s="118"/>
      <c r="P22" s="125"/>
      <c r="Q22" s="120"/>
    </row>
    <row r="23" spans="1:18" s="27" customFormat="1" ht="26.25" customHeight="1" x14ac:dyDescent="0.2">
      <c r="A23" s="46">
        <v>1</v>
      </c>
      <c r="B23" s="47">
        <v>74</v>
      </c>
      <c r="C23" s="47">
        <v>10111632836</v>
      </c>
      <c r="D23" s="48" t="s">
        <v>74</v>
      </c>
      <c r="E23" s="49">
        <v>39137</v>
      </c>
      <c r="F23" s="47" t="s">
        <v>36</v>
      </c>
      <c r="G23" s="47" t="s">
        <v>24</v>
      </c>
      <c r="H23" s="85">
        <v>6.0497685185185189E-2</v>
      </c>
      <c r="I23" s="85">
        <v>1.3460648148148147E-2</v>
      </c>
      <c r="J23" s="85">
        <v>7.9594907407407406E-2</v>
      </c>
      <c r="K23" s="85">
        <v>6.1342592592592594E-2</v>
      </c>
      <c r="L23" s="85">
        <v>5.752314814814815E-2</v>
      </c>
      <c r="M23" s="85">
        <v>0.27241898148148147</v>
      </c>
      <c r="N23" s="85"/>
      <c r="O23" s="51">
        <f t="shared" ref="O23:O39" si="0">IFERROR($O$19*3600/(HOUR(M23)*3600+MINUTE(M23)*60+SECOND(M23)),"")</f>
        <v>37.014062964693885</v>
      </c>
      <c r="P23" s="50" t="s">
        <v>50</v>
      </c>
      <c r="Q23" s="52"/>
    </row>
    <row r="24" spans="1:18" s="27" customFormat="1" ht="26.25" customHeight="1" x14ac:dyDescent="0.2">
      <c r="A24" s="46">
        <v>2</v>
      </c>
      <c r="B24" s="47">
        <v>70</v>
      </c>
      <c r="C24" s="47">
        <v>10124975083</v>
      </c>
      <c r="D24" s="48" t="s">
        <v>75</v>
      </c>
      <c r="E24" s="49">
        <v>40017</v>
      </c>
      <c r="F24" s="47" t="s">
        <v>36</v>
      </c>
      <c r="G24" s="59" t="s">
        <v>24</v>
      </c>
      <c r="H24" s="85">
        <v>6.0543981481481483E-2</v>
      </c>
      <c r="I24" s="85">
        <v>1.3703703703703704E-2</v>
      </c>
      <c r="J24" s="85">
        <v>7.9710648148148142E-2</v>
      </c>
      <c r="K24" s="85">
        <v>6.1388888888888889E-2</v>
      </c>
      <c r="L24" s="85">
        <v>5.7199074074074076E-2</v>
      </c>
      <c r="M24" s="85">
        <v>0.27254629629629629</v>
      </c>
      <c r="N24" s="85">
        <f>M24-$M$23</f>
        <v>1.2731481481481621E-4</v>
      </c>
      <c r="O24" s="51">
        <f t="shared" si="0"/>
        <v>36.996772549685751</v>
      </c>
      <c r="P24" s="50" t="s">
        <v>50</v>
      </c>
      <c r="Q24" s="52"/>
    </row>
    <row r="25" spans="1:18" s="27" customFormat="1" ht="26.25" customHeight="1" x14ac:dyDescent="0.2">
      <c r="A25" s="46">
        <v>3</v>
      </c>
      <c r="B25" s="47">
        <v>73</v>
      </c>
      <c r="C25" s="47">
        <v>10095661683</v>
      </c>
      <c r="D25" s="48" t="s">
        <v>76</v>
      </c>
      <c r="E25" s="49">
        <v>39098</v>
      </c>
      <c r="F25" s="47" t="s">
        <v>36</v>
      </c>
      <c r="G25" s="47" t="s">
        <v>24</v>
      </c>
      <c r="H25" s="85">
        <v>5.9548611111111115E-2</v>
      </c>
      <c r="I25" s="85">
        <v>1.3634259259259257E-2</v>
      </c>
      <c r="J25" s="85">
        <v>7.9710648148148142E-2</v>
      </c>
      <c r="K25" s="85">
        <v>6.4259259259259252E-2</v>
      </c>
      <c r="L25" s="85">
        <v>5.7743055555555554E-2</v>
      </c>
      <c r="M25" s="85">
        <v>0.27489583333333334</v>
      </c>
      <c r="N25" s="85">
        <f t="shared" ref="N25:N39" si="1">M25-$M$23</f>
        <v>2.476851851851869E-3</v>
      </c>
      <c r="O25" s="51">
        <f t="shared" si="0"/>
        <v>36.680560818491855</v>
      </c>
      <c r="P25" s="50" t="s">
        <v>50</v>
      </c>
      <c r="Q25" s="52"/>
    </row>
    <row r="26" spans="1:18" s="27" customFormat="1" ht="26.25" customHeight="1" x14ac:dyDescent="0.2">
      <c r="A26" s="46">
        <v>4</v>
      </c>
      <c r="B26" s="47">
        <v>71</v>
      </c>
      <c r="C26" s="47">
        <v>10111631927</v>
      </c>
      <c r="D26" s="48" t="s">
        <v>77</v>
      </c>
      <c r="E26" s="49">
        <v>39348</v>
      </c>
      <c r="F26" s="47" t="s">
        <v>36</v>
      </c>
      <c r="G26" s="47" t="s">
        <v>24</v>
      </c>
      <c r="H26" s="85">
        <v>6.0543981481481483E-2</v>
      </c>
      <c r="I26" s="85">
        <v>1.3796296296296298E-2</v>
      </c>
      <c r="J26" s="85">
        <v>7.9710648148148142E-2</v>
      </c>
      <c r="K26" s="85">
        <v>6.4259259259259252E-2</v>
      </c>
      <c r="L26" s="85">
        <v>5.7361111111111113E-2</v>
      </c>
      <c r="M26" s="85">
        <v>0.27567129629629633</v>
      </c>
      <c r="N26" s="85">
        <f t="shared" si="1"/>
        <v>3.2523148148148606E-3</v>
      </c>
      <c r="O26" s="51">
        <f t="shared" si="0"/>
        <v>36.577378453270633</v>
      </c>
      <c r="P26" s="50" t="s">
        <v>50</v>
      </c>
      <c r="Q26" s="53"/>
    </row>
    <row r="27" spans="1:18" s="27" customFormat="1" ht="26.25" customHeight="1" x14ac:dyDescent="0.2">
      <c r="A27" s="46">
        <v>5</v>
      </c>
      <c r="B27" s="47">
        <v>75</v>
      </c>
      <c r="C27" s="47">
        <v>10094559422</v>
      </c>
      <c r="D27" s="48" t="s">
        <v>78</v>
      </c>
      <c r="E27" s="49">
        <v>38505</v>
      </c>
      <c r="F27" s="47" t="s">
        <v>50</v>
      </c>
      <c r="G27" s="47" t="s">
        <v>24</v>
      </c>
      <c r="H27" s="85">
        <v>6.0543981481481483E-2</v>
      </c>
      <c r="I27" s="85">
        <v>1.34375E-2</v>
      </c>
      <c r="J27" s="85">
        <v>7.9710648148148142E-2</v>
      </c>
      <c r="K27" s="85">
        <v>6.4259259259259252E-2</v>
      </c>
      <c r="L27" s="85">
        <v>5.7743055555555554E-2</v>
      </c>
      <c r="M27" s="85">
        <v>0.27569444444444446</v>
      </c>
      <c r="N27" s="85">
        <f t="shared" si="1"/>
        <v>3.2754629629629939E-3</v>
      </c>
      <c r="O27" s="51">
        <f t="shared" si="0"/>
        <v>36.574307304785897</v>
      </c>
      <c r="P27" s="50" t="s">
        <v>36</v>
      </c>
      <c r="Q27" s="52"/>
    </row>
    <row r="28" spans="1:18" s="27" customFormat="1" ht="26.25" customHeight="1" x14ac:dyDescent="0.2">
      <c r="A28" s="46">
        <v>6</v>
      </c>
      <c r="B28" s="47">
        <v>69</v>
      </c>
      <c r="C28" s="47">
        <v>10088344146</v>
      </c>
      <c r="D28" s="48" t="s">
        <v>79</v>
      </c>
      <c r="E28" s="49">
        <v>38624</v>
      </c>
      <c r="F28" s="47" t="s">
        <v>50</v>
      </c>
      <c r="G28" s="47" t="s">
        <v>24</v>
      </c>
      <c r="H28" s="85">
        <v>6.0543981481481483E-2</v>
      </c>
      <c r="I28" s="85">
        <v>1.383101851851852E-2</v>
      </c>
      <c r="J28" s="85">
        <v>7.9710648148148142E-2</v>
      </c>
      <c r="K28" s="85">
        <v>6.4259259259259252E-2</v>
      </c>
      <c r="L28" s="85">
        <v>5.7743055555555554E-2</v>
      </c>
      <c r="M28" s="85">
        <v>0.27608796296296295</v>
      </c>
      <c r="N28" s="85">
        <f t="shared" si="1"/>
        <v>3.6689814814814814E-3</v>
      </c>
      <c r="O28" s="51">
        <f t="shared" si="0"/>
        <v>36.522176574159467</v>
      </c>
      <c r="P28" s="50" t="s">
        <v>36</v>
      </c>
      <c r="Q28" s="52"/>
    </row>
    <row r="29" spans="1:18" s="27" customFormat="1" ht="26.25" customHeight="1" x14ac:dyDescent="0.2">
      <c r="A29" s="46">
        <v>7</v>
      </c>
      <c r="B29" s="47">
        <v>72</v>
      </c>
      <c r="C29" s="47">
        <v>10080748238</v>
      </c>
      <c r="D29" s="48" t="s">
        <v>80</v>
      </c>
      <c r="E29" s="49">
        <v>39121</v>
      </c>
      <c r="F29" s="47" t="s">
        <v>36</v>
      </c>
      <c r="G29" s="47" t="s">
        <v>24</v>
      </c>
      <c r="H29" s="85">
        <v>6.0543981481481483E-2</v>
      </c>
      <c r="I29" s="85">
        <v>1.4050925925925927E-2</v>
      </c>
      <c r="J29" s="85">
        <v>7.9710648148148142E-2</v>
      </c>
      <c r="K29" s="85">
        <v>6.4259259259259252E-2</v>
      </c>
      <c r="L29" s="85">
        <v>5.7743055555555554E-2</v>
      </c>
      <c r="M29" s="85">
        <v>0.27630787037037036</v>
      </c>
      <c r="N29" s="85">
        <f t="shared" si="1"/>
        <v>3.8888888888888862E-3</v>
      </c>
      <c r="O29" s="51">
        <f t="shared" si="0"/>
        <v>36.493109370418466</v>
      </c>
      <c r="P29" s="50" t="s">
        <v>36</v>
      </c>
      <c r="Q29" s="53"/>
      <c r="R29" s="1"/>
    </row>
    <row r="30" spans="1:18" s="27" customFormat="1" ht="26.25" customHeight="1" x14ac:dyDescent="0.2">
      <c r="A30" s="46">
        <v>8</v>
      </c>
      <c r="B30" s="47">
        <v>60</v>
      </c>
      <c r="C30" s="47">
        <v>10092421378</v>
      </c>
      <c r="D30" s="48" t="s">
        <v>81</v>
      </c>
      <c r="E30" s="49">
        <v>38855</v>
      </c>
      <c r="F30" s="47" t="s">
        <v>50</v>
      </c>
      <c r="G30" s="47" t="s">
        <v>24</v>
      </c>
      <c r="H30" s="85">
        <v>6.0543981481481483E-2</v>
      </c>
      <c r="I30" s="85">
        <v>1.4212962962962962E-2</v>
      </c>
      <c r="J30" s="85">
        <v>7.96412037037037E-2</v>
      </c>
      <c r="K30" s="85">
        <v>6.4259259259259252E-2</v>
      </c>
      <c r="L30" s="85">
        <v>5.768518518518518E-2</v>
      </c>
      <c r="M30" s="85">
        <v>0.27634259259259258</v>
      </c>
      <c r="N30" s="85">
        <f t="shared" si="1"/>
        <v>3.9236111111111138E-3</v>
      </c>
      <c r="O30" s="51">
        <f t="shared" si="0"/>
        <v>36.48852404087787</v>
      </c>
      <c r="P30" s="50" t="s">
        <v>36</v>
      </c>
      <c r="Q30" s="52"/>
    </row>
    <row r="31" spans="1:18" s="27" customFormat="1" ht="26.25" customHeight="1" x14ac:dyDescent="0.2">
      <c r="A31" s="46">
        <v>9</v>
      </c>
      <c r="B31" s="47">
        <v>68</v>
      </c>
      <c r="C31" s="47">
        <v>10101383875</v>
      </c>
      <c r="D31" s="48" t="s">
        <v>62</v>
      </c>
      <c r="E31" s="49">
        <v>38568</v>
      </c>
      <c r="F31" s="47" t="s">
        <v>36</v>
      </c>
      <c r="G31" s="59" t="s">
        <v>24</v>
      </c>
      <c r="H31" s="85">
        <v>6.0578703703703697E-2</v>
      </c>
      <c r="I31" s="85">
        <v>1.4502314814814815E-2</v>
      </c>
      <c r="J31" s="85">
        <v>7.9710648148148142E-2</v>
      </c>
      <c r="K31" s="85">
        <v>6.4212962962962958E-2</v>
      </c>
      <c r="L31" s="85">
        <v>5.7743055555555554E-2</v>
      </c>
      <c r="M31" s="85">
        <v>0.27674768518518517</v>
      </c>
      <c r="N31" s="85">
        <f t="shared" si="1"/>
        <v>4.3287037037036957E-3</v>
      </c>
      <c r="O31" s="51">
        <f t="shared" si="0"/>
        <v>36.435113546066667</v>
      </c>
      <c r="P31" s="54" t="s">
        <v>36</v>
      </c>
      <c r="Q31" s="52"/>
    </row>
    <row r="32" spans="1:18" s="27" customFormat="1" ht="26.25" customHeight="1" x14ac:dyDescent="0.2">
      <c r="A32" s="46">
        <v>10</v>
      </c>
      <c r="B32" s="55">
        <v>76</v>
      </c>
      <c r="C32" s="55">
        <v>10081558893</v>
      </c>
      <c r="D32" s="56" t="s">
        <v>82</v>
      </c>
      <c r="E32" s="49">
        <v>39505</v>
      </c>
      <c r="F32" s="47" t="s">
        <v>36</v>
      </c>
      <c r="G32" s="59" t="s">
        <v>24</v>
      </c>
      <c r="H32" s="85">
        <v>6.0543981481481483E-2</v>
      </c>
      <c r="I32" s="85">
        <v>1.4733796296296295E-2</v>
      </c>
      <c r="J32" s="85">
        <v>7.9664351851851847E-2</v>
      </c>
      <c r="K32" s="85">
        <v>6.4259259259259252E-2</v>
      </c>
      <c r="L32" s="85">
        <v>5.7743055555555554E-2</v>
      </c>
      <c r="M32" s="85">
        <v>0.27694444444444444</v>
      </c>
      <c r="N32" s="85">
        <f t="shared" si="1"/>
        <v>4.5254629629629672E-3</v>
      </c>
      <c r="O32" s="51">
        <f t="shared" si="0"/>
        <v>36.409227683049146</v>
      </c>
      <c r="P32" s="54" t="s">
        <v>36</v>
      </c>
      <c r="Q32" s="52"/>
    </row>
    <row r="33" spans="1:18" ht="26.25" customHeight="1" x14ac:dyDescent="0.2">
      <c r="A33" s="46">
        <v>11</v>
      </c>
      <c r="B33" s="47">
        <v>66</v>
      </c>
      <c r="C33" s="47">
        <v>10083214765</v>
      </c>
      <c r="D33" s="48" t="s">
        <v>61</v>
      </c>
      <c r="E33" s="49">
        <v>38652</v>
      </c>
      <c r="F33" s="47" t="s">
        <v>50</v>
      </c>
      <c r="G33" s="47" t="s">
        <v>24</v>
      </c>
      <c r="H33" s="85">
        <v>6.0543981481481483E-2</v>
      </c>
      <c r="I33" s="85">
        <v>1.4004629629629631E-2</v>
      </c>
      <c r="J33" s="85">
        <v>7.9710648148148142E-2</v>
      </c>
      <c r="K33" s="85">
        <v>6.5972222222222224E-2</v>
      </c>
      <c r="L33" s="85">
        <v>5.7743055555555554E-2</v>
      </c>
      <c r="M33" s="85">
        <v>0.27797453703703706</v>
      </c>
      <c r="N33" s="85">
        <f t="shared" si="1"/>
        <v>5.5555555555555913E-3</v>
      </c>
      <c r="O33" s="51">
        <f t="shared" si="0"/>
        <v>36.274305700129077</v>
      </c>
      <c r="P33" s="50" t="s">
        <v>36</v>
      </c>
      <c r="Q33" s="52"/>
      <c r="R33" s="27"/>
    </row>
    <row r="34" spans="1:18" s="27" customFormat="1" ht="26.25" customHeight="1" x14ac:dyDescent="0.2">
      <c r="A34" s="46">
        <v>12</v>
      </c>
      <c r="B34" s="47">
        <v>61</v>
      </c>
      <c r="C34" s="47">
        <v>10094924079</v>
      </c>
      <c r="D34" s="48" t="s">
        <v>83</v>
      </c>
      <c r="E34" s="49">
        <v>38788</v>
      </c>
      <c r="F34" s="47" t="s">
        <v>36</v>
      </c>
      <c r="G34" s="47" t="s">
        <v>24</v>
      </c>
      <c r="H34" s="85">
        <v>6.0543981481481483E-2</v>
      </c>
      <c r="I34" s="85">
        <v>1.5335648148148147E-2</v>
      </c>
      <c r="J34" s="85">
        <v>7.9710648148148142E-2</v>
      </c>
      <c r="K34" s="85">
        <v>6.4780092592592597E-2</v>
      </c>
      <c r="L34" s="85">
        <v>5.7743055555555554E-2</v>
      </c>
      <c r="M34" s="85">
        <v>0.27811342592592592</v>
      </c>
      <c r="N34" s="85">
        <f t="shared" si="1"/>
        <v>5.6944444444444464E-3</v>
      </c>
      <c r="O34" s="51">
        <f t="shared" si="0"/>
        <v>36.256190436555826</v>
      </c>
      <c r="P34" s="50" t="s">
        <v>36</v>
      </c>
      <c r="Q34" s="52"/>
    </row>
    <row r="35" spans="1:18" s="27" customFormat="1" ht="26.25" customHeight="1" x14ac:dyDescent="0.2">
      <c r="A35" s="46">
        <v>13</v>
      </c>
      <c r="B35" s="55">
        <v>67</v>
      </c>
      <c r="C35" s="55">
        <v>10111058920</v>
      </c>
      <c r="D35" s="56" t="s">
        <v>84</v>
      </c>
      <c r="E35" s="49">
        <v>38947</v>
      </c>
      <c r="F35" s="47" t="s">
        <v>36</v>
      </c>
      <c r="G35" s="59" t="s">
        <v>24</v>
      </c>
      <c r="H35" s="85">
        <v>6.0543981481481483E-2</v>
      </c>
      <c r="I35" s="85">
        <v>1.5185185185185185E-2</v>
      </c>
      <c r="J35" s="85">
        <v>7.9710648148148142E-2</v>
      </c>
      <c r="K35" s="85">
        <v>6.5972222222222224E-2</v>
      </c>
      <c r="L35" s="85">
        <v>5.7743055555555554E-2</v>
      </c>
      <c r="M35" s="85">
        <v>0.27915509259259258</v>
      </c>
      <c r="N35" s="85">
        <f t="shared" si="1"/>
        <v>6.7361111111111094E-3</v>
      </c>
      <c r="O35" s="51">
        <f t="shared" si="0"/>
        <v>36.120900534848047</v>
      </c>
      <c r="P35" s="50"/>
      <c r="Q35" s="52"/>
    </row>
    <row r="36" spans="1:18" s="27" customFormat="1" ht="26.25" customHeight="1" x14ac:dyDescent="0.2">
      <c r="A36" s="46">
        <v>14</v>
      </c>
      <c r="B36" s="47">
        <v>81</v>
      </c>
      <c r="C36" s="47">
        <v>10104450186</v>
      </c>
      <c r="D36" s="48" t="s">
        <v>67</v>
      </c>
      <c r="E36" s="49">
        <v>38405</v>
      </c>
      <c r="F36" s="47" t="s">
        <v>36</v>
      </c>
      <c r="G36" s="59" t="s">
        <v>68</v>
      </c>
      <c r="H36" s="85">
        <v>6.1886574074074073E-2</v>
      </c>
      <c r="I36" s="85">
        <v>1.4756944444444446E-2</v>
      </c>
      <c r="J36" s="85">
        <v>7.9710648148148142E-2</v>
      </c>
      <c r="K36" s="85">
        <v>6.5972222222222224E-2</v>
      </c>
      <c r="L36" s="85">
        <v>5.7743055555555554E-2</v>
      </c>
      <c r="M36" s="85">
        <v>0.28006944444444443</v>
      </c>
      <c r="N36" s="85">
        <f t="shared" si="1"/>
        <v>7.6504629629629561E-3</v>
      </c>
      <c r="O36" s="51">
        <f t="shared" si="0"/>
        <v>36.002975452516736</v>
      </c>
      <c r="P36" s="54"/>
      <c r="Q36" s="52"/>
    </row>
    <row r="37" spans="1:18" s="27" customFormat="1" ht="26.25" customHeight="1" x14ac:dyDescent="0.2">
      <c r="A37" s="46">
        <v>15</v>
      </c>
      <c r="B37" s="47">
        <v>62</v>
      </c>
      <c r="C37" s="47">
        <v>10093565473</v>
      </c>
      <c r="D37" s="48" t="s">
        <v>63</v>
      </c>
      <c r="E37" s="49">
        <v>38388</v>
      </c>
      <c r="F37" s="47" t="s">
        <v>36</v>
      </c>
      <c r="G37" s="47" t="s">
        <v>24</v>
      </c>
      <c r="H37" s="85">
        <v>5.9641203703703703E-2</v>
      </c>
      <c r="I37" s="85">
        <v>1.4837962962962963E-2</v>
      </c>
      <c r="J37" s="85">
        <v>7.9710648148148142E-2</v>
      </c>
      <c r="K37" s="85">
        <v>6.8888888888888888E-2</v>
      </c>
      <c r="L37" s="85">
        <v>5.7743055555555554E-2</v>
      </c>
      <c r="M37" s="85">
        <v>0.28082175925925928</v>
      </c>
      <c r="N37" s="85">
        <f t="shared" si="1"/>
        <v>8.4027777777778145E-3</v>
      </c>
      <c r="O37" s="51">
        <f t="shared" si="0"/>
        <v>35.906524337468575</v>
      </c>
      <c r="P37" s="50"/>
      <c r="Q37" s="52"/>
    </row>
    <row r="38" spans="1:18" s="27" customFormat="1" ht="26.25" customHeight="1" x14ac:dyDescent="0.2">
      <c r="A38" s="46">
        <v>16</v>
      </c>
      <c r="B38" s="47">
        <v>78</v>
      </c>
      <c r="C38" s="47">
        <v>10119756483</v>
      </c>
      <c r="D38" s="48" t="s">
        <v>66</v>
      </c>
      <c r="E38" s="49">
        <v>38441</v>
      </c>
      <c r="F38" s="47" t="s">
        <v>36</v>
      </c>
      <c r="G38" s="47" t="s">
        <v>42</v>
      </c>
      <c r="H38" s="85">
        <v>6.0613425925925925E-2</v>
      </c>
      <c r="I38" s="85">
        <v>1.3865740740740739E-2</v>
      </c>
      <c r="J38" s="85">
        <v>7.9710648148148142E-2</v>
      </c>
      <c r="K38" s="85">
        <v>6.9548611111111117E-2</v>
      </c>
      <c r="L38" s="85">
        <v>5.7743055555555554E-2</v>
      </c>
      <c r="M38" s="85">
        <v>0.2814814814814815</v>
      </c>
      <c r="N38" s="85">
        <f t="shared" si="1"/>
        <v>9.0625000000000289E-3</v>
      </c>
      <c r="O38" s="51">
        <f t="shared" si="0"/>
        <v>35.82236842105263</v>
      </c>
      <c r="P38" s="50"/>
      <c r="Q38" s="52"/>
    </row>
    <row r="39" spans="1:18" s="27" customFormat="1" ht="26.25" customHeight="1" x14ac:dyDescent="0.2">
      <c r="A39" s="46">
        <v>17</v>
      </c>
      <c r="B39" s="47">
        <v>64</v>
      </c>
      <c r="C39" s="47">
        <v>10111016480</v>
      </c>
      <c r="D39" s="48" t="s">
        <v>85</v>
      </c>
      <c r="E39" s="49">
        <v>38870</v>
      </c>
      <c r="F39" s="47" t="s">
        <v>36</v>
      </c>
      <c r="G39" s="59" t="s">
        <v>24</v>
      </c>
      <c r="H39" s="85">
        <v>6.0543981481481483E-2</v>
      </c>
      <c r="I39" s="85">
        <v>1.4826388888888889E-2</v>
      </c>
      <c r="J39" s="85">
        <v>7.9710648148148142E-2</v>
      </c>
      <c r="K39" s="85">
        <v>6.8888888888888888E-2</v>
      </c>
      <c r="L39" s="85">
        <v>5.7743055555555554E-2</v>
      </c>
      <c r="M39" s="85">
        <v>0.28171296296296294</v>
      </c>
      <c r="N39" s="85">
        <f t="shared" si="1"/>
        <v>9.2939814814814725E-3</v>
      </c>
      <c r="O39" s="51">
        <f t="shared" si="0"/>
        <v>35.792933442892355</v>
      </c>
      <c r="P39" s="54"/>
      <c r="Q39" s="52"/>
    </row>
    <row r="40" spans="1:18" s="27" customFormat="1" ht="26.25" customHeight="1" x14ac:dyDescent="0.2">
      <c r="A40" s="46">
        <v>18</v>
      </c>
      <c r="B40" s="55">
        <v>56</v>
      </c>
      <c r="C40" s="55">
        <v>10077687078</v>
      </c>
      <c r="D40" s="56" t="s">
        <v>64</v>
      </c>
      <c r="E40" s="49">
        <v>38562</v>
      </c>
      <c r="F40" s="47" t="s">
        <v>36</v>
      </c>
      <c r="G40" s="59" t="s">
        <v>65</v>
      </c>
      <c r="H40" s="85">
        <v>6.0543981481481483E-2</v>
      </c>
      <c r="I40" s="85">
        <v>1.4837962962962963E-2</v>
      </c>
      <c r="J40" s="85">
        <v>7.9710648148148142E-2</v>
      </c>
      <c r="K40" s="85">
        <v>6.8888888888888888E-2</v>
      </c>
      <c r="L40" s="85">
        <v>5.7743055555555554E-2</v>
      </c>
      <c r="M40" s="85">
        <v>0.28172453703703704</v>
      </c>
      <c r="N40" s="85">
        <f t="shared" ref="N40:N49" si="2">M40-$M$23</f>
        <v>9.3055555555555669E-3</v>
      </c>
      <c r="O40" s="51">
        <f t="shared" ref="O40:O49" si="3">IFERROR($O$19*3600/(HOUR(M40)*3600+MINUTE(M40)*60+SECOND(M40)),"")</f>
        <v>35.79146296372376</v>
      </c>
      <c r="P40" s="54"/>
      <c r="Q40" s="52"/>
    </row>
    <row r="41" spans="1:18" s="27" customFormat="1" ht="26.25" customHeight="1" x14ac:dyDescent="0.2">
      <c r="A41" s="46">
        <v>19</v>
      </c>
      <c r="B41" s="55">
        <v>79</v>
      </c>
      <c r="C41" s="55">
        <v>10108261680</v>
      </c>
      <c r="D41" s="56" t="s">
        <v>69</v>
      </c>
      <c r="E41" s="49">
        <v>38525</v>
      </c>
      <c r="F41" s="47" t="s">
        <v>36</v>
      </c>
      <c r="G41" s="59" t="s">
        <v>42</v>
      </c>
      <c r="H41" s="85">
        <v>6.2708333333333324E-2</v>
      </c>
      <c r="I41" s="85">
        <v>1.5636574074074074E-2</v>
      </c>
      <c r="J41" s="85">
        <v>7.9710648148148142E-2</v>
      </c>
      <c r="K41" s="85">
        <v>6.5972222222222224E-2</v>
      </c>
      <c r="L41" s="85">
        <v>5.7743055555555554E-2</v>
      </c>
      <c r="M41" s="85">
        <v>0.28177083333333336</v>
      </c>
      <c r="N41" s="85">
        <f t="shared" si="2"/>
        <v>9.3518518518518889E-3</v>
      </c>
      <c r="O41" s="51">
        <f t="shared" si="3"/>
        <v>35.785582255083177</v>
      </c>
      <c r="P41" s="54"/>
      <c r="Q41" s="52"/>
    </row>
    <row r="42" spans="1:18" s="27" customFormat="1" ht="26.25" customHeight="1" x14ac:dyDescent="0.2">
      <c r="A42" s="46">
        <v>20</v>
      </c>
      <c r="B42" s="55">
        <v>58</v>
      </c>
      <c r="C42" s="55">
        <v>10114923055</v>
      </c>
      <c r="D42" s="56" t="s">
        <v>86</v>
      </c>
      <c r="E42" s="49">
        <v>38818</v>
      </c>
      <c r="F42" s="47" t="s">
        <v>39</v>
      </c>
      <c r="G42" s="59" t="s">
        <v>87</v>
      </c>
      <c r="H42" s="85">
        <v>6.1886574074074073E-2</v>
      </c>
      <c r="I42" s="85">
        <v>1.4988425925925926E-2</v>
      </c>
      <c r="J42" s="85">
        <v>7.9710648148148142E-2</v>
      </c>
      <c r="K42" s="85">
        <v>6.8888888888888888E-2</v>
      </c>
      <c r="L42" s="85">
        <v>5.7743055555555554E-2</v>
      </c>
      <c r="M42" s="85">
        <v>0.2832175925925926</v>
      </c>
      <c r="N42" s="85">
        <f t="shared" si="2"/>
        <v>1.0798611111111134E-2</v>
      </c>
      <c r="O42" s="51">
        <f t="shared" si="3"/>
        <v>35.602778912954641</v>
      </c>
      <c r="P42" s="54"/>
      <c r="Q42" s="52"/>
    </row>
    <row r="43" spans="1:18" s="27" customFormat="1" ht="26.25" customHeight="1" x14ac:dyDescent="0.2">
      <c r="A43" s="46">
        <v>21</v>
      </c>
      <c r="B43" s="55">
        <v>77</v>
      </c>
      <c r="C43" s="55">
        <v>10127364115</v>
      </c>
      <c r="D43" s="56" t="s">
        <v>88</v>
      </c>
      <c r="E43" s="49">
        <v>39623</v>
      </c>
      <c r="F43" s="47" t="s">
        <v>39</v>
      </c>
      <c r="G43" s="59" t="s">
        <v>24</v>
      </c>
      <c r="H43" s="85">
        <v>6.1886574074074073E-2</v>
      </c>
      <c r="I43" s="85">
        <v>1.5023148148148148E-2</v>
      </c>
      <c r="J43" s="85">
        <v>7.9710648148148142E-2</v>
      </c>
      <c r="K43" s="85">
        <v>6.8888888888888888E-2</v>
      </c>
      <c r="L43" s="85">
        <v>5.7743055555555554E-2</v>
      </c>
      <c r="M43" s="85">
        <v>0.28325231481481478</v>
      </c>
      <c r="N43" s="85">
        <f t="shared" si="2"/>
        <v>1.0833333333333306E-2</v>
      </c>
      <c r="O43" s="51">
        <f t="shared" si="3"/>
        <v>35.598414579332328</v>
      </c>
      <c r="P43" s="54"/>
      <c r="Q43" s="52"/>
    </row>
    <row r="44" spans="1:18" s="27" customFormat="1" ht="26.25" customHeight="1" x14ac:dyDescent="0.2">
      <c r="A44" s="46">
        <v>22</v>
      </c>
      <c r="B44" s="55">
        <v>55</v>
      </c>
      <c r="C44" s="55">
        <v>10104582754</v>
      </c>
      <c r="D44" s="56" t="s">
        <v>89</v>
      </c>
      <c r="E44" s="49">
        <v>38833</v>
      </c>
      <c r="F44" s="47" t="s">
        <v>36</v>
      </c>
      <c r="G44" s="59" t="s">
        <v>43</v>
      </c>
      <c r="H44" s="85">
        <v>6.1886574074074073E-2</v>
      </c>
      <c r="I44" s="85">
        <v>1.554398148148148E-2</v>
      </c>
      <c r="J44" s="85">
        <v>7.9710648148148142E-2</v>
      </c>
      <c r="K44" s="85">
        <v>6.8888888888888888E-2</v>
      </c>
      <c r="L44" s="85">
        <v>5.7743055555555554E-2</v>
      </c>
      <c r="M44" s="85">
        <v>0.28377314814814814</v>
      </c>
      <c r="N44" s="85">
        <f t="shared" si="2"/>
        <v>1.1354166666666665E-2</v>
      </c>
      <c r="O44" s="51">
        <f t="shared" si="3"/>
        <v>35.533077738804145</v>
      </c>
      <c r="P44" s="54"/>
      <c r="Q44" s="52"/>
    </row>
    <row r="45" spans="1:18" s="27" customFormat="1" ht="26.25" customHeight="1" x14ac:dyDescent="0.2">
      <c r="A45" s="46">
        <v>23</v>
      </c>
      <c r="B45" s="55">
        <v>65</v>
      </c>
      <c r="C45" s="55">
        <v>10111079330</v>
      </c>
      <c r="D45" s="56" t="s">
        <v>90</v>
      </c>
      <c r="E45" s="49">
        <v>38979</v>
      </c>
      <c r="F45" s="47" t="s">
        <v>36</v>
      </c>
      <c r="G45" s="59" t="s">
        <v>24</v>
      </c>
      <c r="H45" s="85">
        <v>6.0578703703703697E-2</v>
      </c>
      <c r="I45" s="85">
        <v>1.5914351851851853E-2</v>
      </c>
      <c r="J45" s="85">
        <v>7.9861111111111105E-2</v>
      </c>
      <c r="K45" s="85">
        <v>6.9548611111111117E-2</v>
      </c>
      <c r="L45" s="85">
        <v>5.7905092592592598E-2</v>
      </c>
      <c r="M45" s="85">
        <v>0.28380787037037036</v>
      </c>
      <c r="N45" s="85">
        <f t="shared" si="2"/>
        <v>1.1388888888888893E-2</v>
      </c>
      <c r="O45" s="51">
        <f t="shared" si="3"/>
        <v>35.5287304759186</v>
      </c>
      <c r="P45" s="54"/>
      <c r="Q45" s="52"/>
    </row>
    <row r="46" spans="1:18" s="27" customFormat="1" ht="26.25" customHeight="1" x14ac:dyDescent="0.2">
      <c r="A46" s="46">
        <v>24</v>
      </c>
      <c r="B46" s="55">
        <v>59</v>
      </c>
      <c r="C46" s="55">
        <v>10113341955</v>
      </c>
      <c r="D46" s="56" t="s">
        <v>91</v>
      </c>
      <c r="E46" s="49">
        <v>39080</v>
      </c>
      <c r="F46" s="47" t="s">
        <v>36</v>
      </c>
      <c r="G46" s="59" t="s">
        <v>87</v>
      </c>
      <c r="H46" s="85">
        <v>6.0613425925925925E-2</v>
      </c>
      <c r="I46" s="85">
        <v>1.6493055555555556E-2</v>
      </c>
      <c r="J46" s="85">
        <v>7.9710648148148142E-2</v>
      </c>
      <c r="K46" s="85">
        <v>7.0208333333333331E-2</v>
      </c>
      <c r="L46" s="85">
        <v>5.7743055555555554E-2</v>
      </c>
      <c r="M46" s="85">
        <v>0.28476851851851853</v>
      </c>
      <c r="N46" s="85">
        <f t="shared" si="2"/>
        <v>1.2349537037037062E-2</v>
      </c>
      <c r="O46" s="51">
        <f t="shared" si="3"/>
        <v>35.408876605430009</v>
      </c>
      <c r="P46" s="54"/>
      <c r="Q46" s="52"/>
    </row>
    <row r="47" spans="1:18" s="27" customFormat="1" ht="26.25" customHeight="1" x14ac:dyDescent="0.2">
      <c r="A47" s="46">
        <v>25</v>
      </c>
      <c r="B47" s="55">
        <v>82</v>
      </c>
      <c r="C47" s="55">
        <v>10104450792</v>
      </c>
      <c r="D47" s="56" t="s">
        <v>92</v>
      </c>
      <c r="E47" s="49">
        <v>38473</v>
      </c>
      <c r="F47" s="47" t="s">
        <v>36</v>
      </c>
      <c r="G47" s="59" t="s">
        <v>68</v>
      </c>
      <c r="H47" s="85">
        <v>6.6504629629629622E-2</v>
      </c>
      <c r="I47" s="85">
        <v>1.4930555555555556E-2</v>
      </c>
      <c r="J47" s="85">
        <v>7.9710648148148142E-2</v>
      </c>
      <c r="K47" s="85">
        <v>6.5972222222222224E-2</v>
      </c>
      <c r="L47" s="85">
        <v>5.7743055555555554E-2</v>
      </c>
      <c r="M47" s="85">
        <v>0.28486111111111112</v>
      </c>
      <c r="N47" s="85">
        <f t="shared" si="2"/>
        <v>1.244212962962965E-2</v>
      </c>
      <c r="O47" s="51">
        <f t="shared" si="3"/>
        <v>35.397367137981469</v>
      </c>
      <c r="P47" s="54"/>
      <c r="Q47" s="52"/>
    </row>
    <row r="48" spans="1:18" s="27" customFormat="1" ht="26.25" customHeight="1" x14ac:dyDescent="0.2">
      <c r="A48" s="46">
        <v>26</v>
      </c>
      <c r="B48" s="55">
        <v>80</v>
      </c>
      <c r="C48" s="55">
        <v>10126045319</v>
      </c>
      <c r="D48" s="56" t="s">
        <v>93</v>
      </c>
      <c r="E48" s="49">
        <v>38921</v>
      </c>
      <c r="F48" s="47" t="s">
        <v>39</v>
      </c>
      <c r="G48" s="59" t="s">
        <v>42</v>
      </c>
      <c r="H48" s="85">
        <v>6.06712962962963E-2</v>
      </c>
      <c r="I48" s="85">
        <v>1.5694444444444445E-2</v>
      </c>
      <c r="J48" s="85">
        <v>7.9710648148148142E-2</v>
      </c>
      <c r="K48" s="85">
        <v>7.1111111111111111E-2</v>
      </c>
      <c r="L48" s="85">
        <v>5.7743055555555554E-2</v>
      </c>
      <c r="M48" s="85">
        <v>0.28493055555555552</v>
      </c>
      <c r="N48" s="85">
        <f t="shared" si="2"/>
        <v>1.251157407407405E-2</v>
      </c>
      <c r="O48" s="51">
        <f t="shared" si="3"/>
        <v>35.388739946380696</v>
      </c>
      <c r="P48" s="54"/>
      <c r="Q48" s="52"/>
    </row>
    <row r="49" spans="1:17" s="27" customFormat="1" ht="26.25" customHeight="1" x14ac:dyDescent="0.2">
      <c r="A49" s="46">
        <v>27</v>
      </c>
      <c r="B49" s="55">
        <v>63</v>
      </c>
      <c r="C49" s="55">
        <v>10116088368</v>
      </c>
      <c r="D49" s="56" t="s">
        <v>94</v>
      </c>
      <c r="E49" s="49">
        <v>39045</v>
      </c>
      <c r="F49" s="47" t="s">
        <v>36</v>
      </c>
      <c r="G49" s="59" t="s">
        <v>24</v>
      </c>
      <c r="H49" s="85">
        <v>6.1886574074074073E-2</v>
      </c>
      <c r="I49" s="85">
        <v>1.5925925925925927E-2</v>
      </c>
      <c r="J49" s="85">
        <v>7.991898148148148E-2</v>
      </c>
      <c r="K49" s="85">
        <v>7.0208333333333331E-2</v>
      </c>
      <c r="L49" s="85">
        <v>5.7743055555555554E-2</v>
      </c>
      <c r="M49" s="85">
        <v>0.28568287037037038</v>
      </c>
      <c r="N49" s="85">
        <f t="shared" si="2"/>
        <v>1.3263888888888908E-2</v>
      </c>
      <c r="O49" s="51">
        <f t="shared" si="3"/>
        <v>35.295547542843252</v>
      </c>
      <c r="P49" s="54"/>
      <c r="Q49" s="52"/>
    </row>
    <row r="50" spans="1:17" s="27" customFormat="1" ht="26.25" customHeight="1" thickBot="1" x14ac:dyDescent="0.25">
      <c r="A50" s="46" t="s">
        <v>95</v>
      </c>
      <c r="B50" s="55">
        <v>57</v>
      </c>
      <c r="C50" s="55">
        <v>10096561157</v>
      </c>
      <c r="D50" s="56" t="s">
        <v>96</v>
      </c>
      <c r="E50" s="49">
        <v>38946</v>
      </c>
      <c r="F50" s="47" t="s">
        <v>36</v>
      </c>
      <c r="G50" s="59" t="s">
        <v>97</v>
      </c>
      <c r="H50" s="85">
        <v>6.6504629629629622E-2</v>
      </c>
      <c r="I50" s="85">
        <v>1.4594907407407405E-2</v>
      </c>
      <c r="J50" s="85"/>
      <c r="K50" s="85"/>
      <c r="L50" s="85"/>
      <c r="M50" s="85"/>
      <c r="N50" s="85"/>
      <c r="O50" s="57"/>
      <c r="P50" s="54"/>
      <c r="Q50" s="52"/>
    </row>
    <row r="51" spans="1:17" ht="9" customHeight="1" thickTop="1" thickBot="1" x14ac:dyDescent="0.25">
      <c r="A51" s="42"/>
      <c r="B51" s="28"/>
      <c r="C51" s="28"/>
      <c r="D51" s="29"/>
      <c r="E51" s="30"/>
      <c r="F51" s="31"/>
      <c r="G51" s="30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.75" thickTop="1" x14ac:dyDescent="0.2">
      <c r="A52" s="137" t="s">
        <v>5</v>
      </c>
      <c r="B52" s="138"/>
      <c r="C52" s="138"/>
      <c r="D52" s="138"/>
      <c r="E52" s="82"/>
      <c r="F52" s="82"/>
      <c r="G52" s="138" t="s">
        <v>6</v>
      </c>
      <c r="H52" s="138"/>
      <c r="I52" s="138"/>
      <c r="J52" s="138"/>
      <c r="K52" s="138"/>
      <c r="L52" s="138"/>
      <c r="M52" s="138"/>
      <c r="N52" s="138"/>
      <c r="O52" s="138"/>
      <c r="P52" s="138"/>
      <c r="Q52" s="139"/>
    </row>
    <row r="53" spans="1:17" ht="15" x14ac:dyDescent="0.2">
      <c r="A53" s="60"/>
      <c r="B53" s="61"/>
      <c r="C53" s="62"/>
      <c r="D53" s="61"/>
      <c r="E53" s="61"/>
      <c r="F53" s="61"/>
      <c r="G53" s="63" t="s">
        <v>45</v>
      </c>
      <c r="H53" s="65">
        <v>7</v>
      </c>
      <c r="I53" s="87"/>
      <c r="J53" s="88"/>
      <c r="K53" s="66"/>
      <c r="L53" s="67"/>
      <c r="M53" s="68"/>
      <c r="N53" s="68"/>
      <c r="O53" s="89"/>
      <c r="P53" s="63" t="s">
        <v>46</v>
      </c>
      <c r="Q53" s="69">
        <f>COUNTIF(F$21:F161,"ЗМС")</f>
        <v>0</v>
      </c>
    </row>
    <row r="54" spans="1:17" ht="15" x14ac:dyDescent="0.2">
      <c r="A54" s="70"/>
      <c r="B54" s="101"/>
      <c r="C54" s="102"/>
      <c r="D54" s="101"/>
      <c r="E54" s="101"/>
      <c r="F54" s="101"/>
      <c r="G54" s="63" t="s">
        <v>47</v>
      </c>
      <c r="H54" s="71">
        <f>H55+H60</f>
        <v>28</v>
      </c>
      <c r="I54" s="90"/>
      <c r="K54" s="91"/>
      <c r="L54" s="92"/>
      <c r="M54" s="93"/>
      <c r="N54" s="93"/>
      <c r="O54" s="94"/>
      <c r="P54" s="63" t="s">
        <v>48</v>
      </c>
      <c r="Q54" s="69">
        <f>COUNTIF(F$21:F161,"МСМК")</f>
        <v>0</v>
      </c>
    </row>
    <row r="55" spans="1:17" ht="15" x14ac:dyDescent="0.2">
      <c r="A55" s="72"/>
      <c r="B55" s="101"/>
      <c r="C55" s="103"/>
      <c r="D55" s="101"/>
      <c r="E55" s="101"/>
      <c r="F55" s="101"/>
      <c r="G55" s="63" t="s">
        <v>49</v>
      </c>
      <c r="H55" s="71">
        <f>H56+H58+H57+H59</f>
        <v>28</v>
      </c>
      <c r="I55" s="90"/>
      <c r="K55" s="91"/>
      <c r="L55" s="92"/>
      <c r="M55" s="93"/>
      <c r="N55" s="93"/>
      <c r="O55" s="94"/>
      <c r="P55" s="63" t="s">
        <v>50</v>
      </c>
      <c r="Q55" s="69">
        <f>COUNTIF(F$21:F50,"МС")</f>
        <v>4</v>
      </c>
    </row>
    <row r="56" spans="1:17" ht="15" x14ac:dyDescent="0.2">
      <c r="A56" s="70"/>
      <c r="B56" s="101"/>
      <c r="C56" s="103"/>
      <c r="D56" s="101"/>
      <c r="E56" s="101"/>
      <c r="F56" s="101"/>
      <c r="G56" s="63" t="s">
        <v>51</v>
      </c>
      <c r="H56" s="71">
        <f>COUNT(A23:A116)</f>
        <v>27</v>
      </c>
      <c r="I56" s="90"/>
      <c r="K56" s="91"/>
      <c r="L56" s="92"/>
      <c r="M56" s="93"/>
      <c r="N56" s="93"/>
      <c r="O56" s="94"/>
      <c r="P56" s="63" t="s">
        <v>36</v>
      </c>
      <c r="Q56" s="69">
        <f>COUNTIF(F$20:F50,"КМС")</f>
        <v>21</v>
      </c>
    </row>
    <row r="57" spans="1:17" ht="15" x14ac:dyDescent="0.2">
      <c r="A57" s="70"/>
      <c r="B57" s="101"/>
      <c r="C57" s="103"/>
      <c r="D57" s="101"/>
      <c r="E57" s="104"/>
      <c r="F57" s="104"/>
      <c r="G57" s="63" t="s">
        <v>52</v>
      </c>
      <c r="H57" s="71">
        <f>COUNTIF(A23:A115,"НФ")</f>
        <v>1</v>
      </c>
      <c r="I57" s="90"/>
      <c r="K57" s="91"/>
      <c r="L57" s="92"/>
      <c r="M57" s="93"/>
      <c r="N57" s="93"/>
      <c r="O57" s="94"/>
      <c r="P57" s="63" t="s">
        <v>39</v>
      </c>
      <c r="Q57" s="69">
        <f>COUNTIF(F$22:F162,"1 СР")</f>
        <v>3</v>
      </c>
    </row>
    <row r="58" spans="1:17" ht="15" x14ac:dyDescent="0.2">
      <c r="A58" s="73"/>
      <c r="B58" s="104"/>
      <c r="C58" s="104"/>
      <c r="D58" s="101"/>
      <c r="E58" s="104"/>
      <c r="F58" s="104"/>
      <c r="G58" s="63" t="s">
        <v>53</v>
      </c>
      <c r="H58" s="71">
        <f>COUNTIF(A23:A114,"ЛИМ")</f>
        <v>0</v>
      </c>
      <c r="I58" s="90"/>
      <c r="K58" s="91"/>
      <c r="L58" s="92"/>
      <c r="M58" s="93"/>
      <c r="N58" s="93"/>
      <c r="O58" s="94"/>
      <c r="P58" s="63" t="s">
        <v>40</v>
      </c>
      <c r="Q58" s="69">
        <f>COUNTIF(F$22:F163,"2 СР")</f>
        <v>0</v>
      </c>
    </row>
    <row r="59" spans="1:17" ht="15" x14ac:dyDescent="0.2">
      <c r="A59" s="72"/>
      <c r="B59" s="101"/>
      <c r="C59" s="101"/>
      <c r="D59" s="101"/>
      <c r="E59" s="101"/>
      <c r="F59" s="101"/>
      <c r="G59" s="63" t="s">
        <v>54</v>
      </c>
      <c r="H59" s="71">
        <f>COUNTIF(A23:A115,"ДСКВ")</f>
        <v>0</v>
      </c>
      <c r="I59" s="90"/>
      <c r="K59" s="91"/>
      <c r="L59" s="92"/>
      <c r="M59" s="93"/>
      <c r="N59" s="93"/>
      <c r="O59" s="94"/>
      <c r="P59" s="63" t="s">
        <v>44</v>
      </c>
      <c r="Q59" s="69">
        <f>COUNTIF(F$22:F164,"3 СР")</f>
        <v>0</v>
      </c>
    </row>
    <row r="60" spans="1:17" ht="15" x14ac:dyDescent="0.2">
      <c r="A60" s="72"/>
      <c r="B60" s="101"/>
      <c r="C60" s="101"/>
      <c r="D60" s="101"/>
      <c r="E60" s="101"/>
      <c r="F60" s="101"/>
      <c r="G60" s="63" t="s">
        <v>55</v>
      </c>
      <c r="H60" s="71">
        <f>COUNTIF(A23:A115,"НС")</f>
        <v>0</v>
      </c>
      <c r="I60" s="95"/>
      <c r="J60" s="96"/>
      <c r="K60" s="97"/>
      <c r="L60" s="98"/>
      <c r="M60" s="99"/>
      <c r="N60" s="99"/>
      <c r="O60" s="100"/>
      <c r="P60" s="63"/>
      <c r="Q60" s="74"/>
    </row>
    <row r="61" spans="1:17" ht="7.5" customHeight="1" x14ac:dyDescent="0.2">
      <c r="A61" s="75"/>
      <c r="B61" s="76"/>
      <c r="C61" s="76"/>
      <c r="D61" s="76"/>
      <c r="E61" s="76"/>
      <c r="F61" s="76"/>
      <c r="G61" s="77"/>
      <c r="H61" s="78"/>
      <c r="I61" s="64"/>
      <c r="J61" s="77"/>
      <c r="K61" s="79"/>
      <c r="L61" s="77"/>
      <c r="M61" s="79"/>
      <c r="N61" s="79"/>
      <c r="O61" s="79"/>
      <c r="P61" s="80"/>
      <c r="Q61" s="105"/>
    </row>
    <row r="62" spans="1:17" ht="15.75" x14ac:dyDescent="0.2">
      <c r="A62" s="140" t="s">
        <v>3</v>
      </c>
      <c r="B62" s="141"/>
      <c r="C62" s="141"/>
      <c r="D62" s="141"/>
      <c r="E62" s="141" t="s">
        <v>12</v>
      </c>
      <c r="F62" s="141"/>
      <c r="G62" s="141"/>
      <c r="H62" s="141"/>
      <c r="I62" s="141"/>
      <c r="J62" s="141" t="s">
        <v>4</v>
      </c>
      <c r="K62" s="141"/>
      <c r="L62" s="141"/>
      <c r="M62" s="141"/>
      <c r="N62" s="141" t="s">
        <v>57</v>
      </c>
      <c r="O62" s="141"/>
      <c r="P62" s="141"/>
      <c r="Q62" s="142"/>
    </row>
    <row r="63" spans="1:17" x14ac:dyDescent="0.2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3"/>
      <c r="Q63" s="134"/>
    </row>
    <row r="64" spans="1:17" x14ac:dyDescent="0.2">
      <c r="A64" s="81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  <c r="Q64" s="108"/>
    </row>
    <row r="65" spans="1:17" x14ac:dyDescent="0.2">
      <c r="A65" s="81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  <c r="Q65" s="108"/>
    </row>
    <row r="66" spans="1:17" x14ac:dyDescent="0.2">
      <c r="A66" s="81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7"/>
      <c r="Q66" s="108"/>
    </row>
    <row r="67" spans="1:17" x14ac:dyDescent="0.2">
      <c r="A67" s="81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  <c r="Q67" s="108"/>
    </row>
    <row r="68" spans="1:17" ht="16.5" thickBot="1" x14ac:dyDescent="0.25">
      <c r="A68" s="83" t="s">
        <v>56</v>
      </c>
      <c r="B68" s="84"/>
      <c r="C68" s="84"/>
      <c r="D68" s="84"/>
      <c r="E68" s="135" t="str">
        <f>G17</f>
        <v>КАРПЕНКОВ Ю.П. (ВК, г. Великие Луки)</v>
      </c>
      <c r="F68" s="135"/>
      <c r="G68" s="135"/>
      <c r="H68" s="135"/>
      <c r="I68" s="135"/>
      <c r="J68" s="135" t="str">
        <f>G18</f>
        <v>ИВАНОВА М.А. (ВК, г. Великие Луки)</v>
      </c>
      <c r="K68" s="135"/>
      <c r="L68" s="135"/>
      <c r="M68" s="135"/>
      <c r="N68" s="135" t="str">
        <f>G19</f>
        <v>БАРКАНОВА М.В. (ВК, г. Великие Луки)</v>
      </c>
      <c r="O68" s="135"/>
      <c r="P68" s="135"/>
      <c r="Q68" s="136"/>
    </row>
    <row r="69" spans="1:17" ht="13.5" thickTop="1" x14ac:dyDescent="0.2"/>
  </sheetData>
  <sortState xmlns:xlrd2="http://schemas.microsoft.com/office/spreadsheetml/2017/richdata2" ref="A54:X57">
    <sortCondition descending="1" ref="H54:H57"/>
  </sortState>
  <mergeCells count="35">
    <mergeCell ref="H15:Q15"/>
    <mergeCell ref="O21:O22"/>
    <mergeCell ref="A63:E63"/>
    <mergeCell ref="F63:Q63"/>
    <mergeCell ref="E68:I68"/>
    <mergeCell ref="J68:M68"/>
    <mergeCell ref="N68:Q68"/>
    <mergeCell ref="A52:D52"/>
    <mergeCell ref="G52:Q52"/>
    <mergeCell ref="A62:D62"/>
    <mergeCell ref="E62:I62"/>
    <mergeCell ref="J62:M62"/>
    <mergeCell ref="N62:Q62"/>
    <mergeCell ref="A7:Q7"/>
    <mergeCell ref="A1:Q1"/>
    <mergeCell ref="A2:Q2"/>
    <mergeCell ref="A3:Q3"/>
    <mergeCell ref="A4:Q4"/>
    <mergeCell ref="A6:Q6"/>
    <mergeCell ref="A9:Q9"/>
    <mergeCell ref="A15:G15"/>
    <mergeCell ref="A21:A22"/>
    <mergeCell ref="B21:B22"/>
    <mergeCell ref="C21:C22"/>
    <mergeCell ref="D21:D22"/>
    <mergeCell ref="E21:E22"/>
    <mergeCell ref="Q21:Q22"/>
    <mergeCell ref="A10:Q10"/>
    <mergeCell ref="A11:Q11"/>
    <mergeCell ref="H21:L21"/>
    <mergeCell ref="P21:P22"/>
    <mergeCell ref="M21:M22"/>
    <mergeCell ref="F21:F22"/>
    <mergeCell ref="G21:G22"/>
    <mergeCell ref="N21:N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76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мнг г юниорки 17-18</vt:lpstr>
      <vt:lpstr>'мнг г юниорки 17-18'!Заголовки_для_печати</vt:lpstr>
      <vt:lpstr>'мнг г юниорки 17-18'!Область_печати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2021-05-14T14:01:21Z</cp:lastPrinted>
  <dcterms:created xsi:type="dcterms:W3CDTF">1996-10-08T23:32:33Z</dcterms:created>
  <dcterms:modified xsi:type="dcterms:W3CDTF">2023-07-14T10:10:14Z</dcterms:modified>
</cp:coreProperties>
</file>