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Гонка с выбыванием Муж " sheetId="1" r:id="rId1"/>
  </sheets>
  <externalReferences>
    <externalReference r:id="rId2"/>
    <externalReference r:id="rId3"/>
  </externalReferences>
  <definedNames>
    <definedName name="_xlnm.Print_Titles" localSheetId="0">'Гонка с выбыванием Муж '!$21:$21</definedName>
    <definedName name="_xlnm.Print_Area" localSheetId="0">'Гонка с выбыванием Муж '!$A$1:$I$48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F47" i="1"/>
  <c r="D47" i="1"/>
  <c r="H41" i="1"/>
  <c r="F41" i="1"/>
  <c r="D41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<sst xmlns="http://schemas.openxmlformats.org/spreadsheetml/2006/main" count="41" uniqueCount="41">
  <si>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</si>
  <si>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</si>
  <si>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</si>
  <si>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</si>
  <si>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</si>
  <si>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</si>
  <si>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</si>
  <si>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Гонка с выбыванием</t>
  </si>
  <si>
    <t>МУЖЧИНЫ</t>
  </si>
  <si>
    <t>МЕСТО ПРОВЕДЕНИЯ: г. Тула</t>
  </si>
  <si>
    <t>НАЧАЛО ГОНКИ:</t>
  </si>
  <si>
    <t>Номер-код ВРВС: 008 033 1811Я</t>
  </si>
  <si>
    <t>ДАТА ПРОВЕДЕНИЯ: 17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</si>
  <si>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</si>
  <si>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</si>
  <si>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</si>
  <si>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</si>
  <si>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</si>
  <si>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</si>
  <si>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</si>
  <si>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</si>
  <si>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</si>
  <si>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</si>
  <si>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</si>
  <si>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</si>
  <si>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</si>
  <si>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</si>
  <si>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</si>
  <si>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 xml:space="preserve">ДИСТАНЦИЯ (км) / КРУГОВ                                                        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</si>
  <si>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</si>
  <si>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</si>
  <si>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</si>
  <si>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</si>
  <si>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</si>
  <si>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</si>
  <si>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</si>
  <si>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</si>
  <si>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</si>
  <si>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</si>
  <si>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Температура: +15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</si>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</sst>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8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14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horizontal="right" vertical="center"/>
    </xf>
    <xf numFmtId="164" fontId="10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vertical="center"/>
    </xf>
    <xf numFmtId="1" fontId="10" fillId="0" borderId="1" xfId="1" applyNumberFormat="1" applyFont="1" applyBorder="1" applyAlignment="1">
      <alignment vertical="center"/>
    </xf>
    <xf numFmtId="1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14" fontId="9" fillId="0" borderId="1" xfId="1" applyNumberFormat="1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14" fontId="12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21" fontId="19" fillId="0" borderId="0" xfId="1" applyNumberFormat="1" applyFont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7" fillId="0" borderId="5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center" vertical="center"/>
    </xf>
    <xf numFmtId="14" fontId="17" fillId="0" borderId="6" xfId="1" applyNumberFormat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left" vertical="center"/>
    </xf>
    <xf numFmtId="0" fontId="17" fillId="0" borderId="6" xfId="1" applyFont="1" applyBorder="1" applyAlignment="1">
      <alignment horizontal="right" vertical="center"/>
    </xf>
    <xf numFmtId="0" fontId="17" fillId="0" borderId="7" xfId="1" applyFont="1" applyBorder="1" applyAlignment="1">
      <alignment vertical="center"/>
    </xf>
    <xf numFmtId="0" fontId="17" fillId="0" borderId="8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9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20" fillId="2" borderId="10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4" fontId="9" fillId="0" borderId="13" xfId="1" applyNumberFormat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590550</xdr:colOff>
      <xdr:row>6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1685927" cy="1862819"/>
        </a:xfrm>
        <a:prstGeom prst="rect">
          <a:avLst/>
        </a:prstGeom>
      </xdr:spPr>
    </xdr:pic>
    <xdr:clientData/>
  </xdr:twoCellAnchor>
  <xdr:twoCellAnchor editAs="oneCell">
    <xdr:from>
      <xdr:col>2</xdr:col>
      <xdr:colOff>477778</xdr:colOff>
      <xdr:row>1</xdr:row>
      <xdr:rowOff>51904</xdr:rowOff>
    </xdr:from>
    <xdr:to>
      <xdr:col>3</xdr:col>
      <xdr:colOff>1028700</xdr:colOff>
      <xdr:row>6</xdr:row>
      <xdr:rowOff>114300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2253" y="432904"/>
          <a:ext cx="2046347" cy="174832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640330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41</xdr:row>
      <xdr:rowOff>152400</xdr:rowOff>
    </xdr:from>
    <xdr:to>
      <xdr:col>8</xdr:col>
      <xdr:colOff>962531</xdr:colOff>
      <xdr:row>42</xdr:row>
      <xdr:rowOff>476250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754475" y="1296352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41</xdr:row>
      <xdr:rowOff>228600</xdr:rowOff>
    </xdr:from>
    <xdr:to>
      <xdr:col>6</xdr:col>
      <xdr:colOff>1691754</xdr:colOff>
      <xdr:row>42</xdr:row>
      <xdr:rowOff>515163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44350" y="1303972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41</xdr:row>
      <xdr:rowOff>190500</xdr:rowOff>
    </xdr:from>
    <xdr:to>
      <xdr:col>23</xdr:col>
      <xdr:colOff>323195</xdr:colOff>
      <xdr:row>42</xdr:row>
      <xdr:rowOff>514350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717750" y="1300162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412869</xdr:colOff>
      <xdr:row>0</xdr:row>
      <xdr:rowOff>266699</xdr:rowOff>
    </xdr:from>
    <xdr:to>
      <xdr:col>8</xdr:col>
      <xdr:colOff>2103210</xdr:colOff>
      <xdr:row>6</xdr:row>
      <xdr:rowOff>228600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643594" y="266699"/>
          <a:ext cx="1690341" cy="2028826"/>
        </a:xfrm>
        <a:prstGeom prst="rect">
          <a:avLst/>
        </a:prstGeom>
      </xdr:spPr>
    </xdr:pic>
    <xdr:clientData/>
  </xdr:twoCellAnchor>
  <xdr:twoCellAnchor editAs="oneCell">
    <xdr:from>
      <xdr:col>3</xdr:col>
      <xdr:colOff>2628900</xdr:colOff>
      <xdr:row>41</xdr:row>
      <xdr:rowOff>152400</xdr:rowOff>
    </xdr:from>
    <xdr:to>
      <xdr:col>3</xdr:col>
      <xdr:colOff>3755971</xdr:colOff>
      <xdr:row>43</xdr:row>
      <xdr:rowOff>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638800" y="12963525"/>
          <a:ext cx="1127071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7;&#1087;&#1080;&#1089;&#1086;&#1082;%20&#1091;&#1095;&#1072;&#1089;&#1090;&#1085;&#1080;&#1082;&#1086;&#1074;%20&#1052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нка с выбыванием Жен  "/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/>
      <sheetData sheetId="3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(2)"/>
      <sheetName val="Лист1"/>
    </sheetNames>
    <sheetDataSet>
      <sheetData sheetId="0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 xml:space="preserve">ПОПОВ Александр  /POPOV Alexander                             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>
            <v>0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>
            <v>0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397773</v>
          </cell>
          <cell r="E32">
            <v>0</v>
          </cell>
          <cell r="F32" t="str">
            <v>Москва</v>
          </cell>
        </row>
        <row r="33">
          <cell r="A33">
            <v>33</v>
          </cell>
          <cell r="B33" t="str">
            <v>101 321 381 31</v>
          </cell>
          <cell r="C33" t="str">
            <v>Shaparev Pavel/Shaparev Pavel</v>
          </cell>
          <cell r="D33">
            <v>34848</v>
          </cell>
          <cell r="E33">
            <v>0</v>
          </cell>
          <cell r="F33" t="str">
            <v>Москва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>
            <v>0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>
            <v>0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>
            <v>0</v>
          </cell>
          <cell r="F36" t="str">
            <v>Санкт-Петербург</v>
          </cell>
        </row>
        <row r="37">
          <cell r="A37">
            <v>37</v>
          </cell>
          <cell r="B37" t="str">
            <v>100 904 411 64</v>
          </cell>
          <cell r="C37" t="str">
            <v>ГОДИН Михаил/ GODIN MIKHAIL</v>
          </cell>
          <cell r="D37">
            <v>38312</v>
          </cell>
          <cell r="E37">
            <v>0</v>
          </cell>
          <cell r="F37" t="str">
            <v>Омская область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>
            <v>0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>
            <v>0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>
            <v>0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>
            <v>0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>
            <v>0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>
            <v>0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>
            <v>0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>ПРОКУРАТОВ Александр/ PROKURATOV
ALEKSANDR</v>
          </cell>
          <cell r="D45">
            <v>38571</v>
          </cell>
          <cell r="E45">
            <v>0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>
            <v>0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>
            <v>0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>
            <v>0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>
            <v>0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>
            <v>0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>
            <v>0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>
            <v>0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>
            <v>0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>
            <v>0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>
            <v>0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>
            <v>0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>
            <v>0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 xml:space="preserve">МАКАРОВ Георгий/Makarov George 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101 498 372 94</v>
          </cell>
          <cell r="C59" t="str">
            <v>ПЕЧЕРИН Дмитрий/Pecherin Dmitry</v>
          </cell>
          <cell r="D59">
            <v>39867</v>
          </cell>
          <cell r="E59" t="str">
            <v>КМС</v>
          </cell>
          <cell r="F59" t="str">
            <v>Кемеровская область- Кузбасс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Vladislav</v>
          </cell>
          <cell r="D61">
            <v>34687</v>
          </cell>
          <cell r="E61">
            <v>0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>
            <v>0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>
            <v>0</v>
          </cell>
          <cell r="C65" t="str">
            <v>БОБРАКОВ Евгений/BOBRAKOV Evgenii</v>
          </cell>
          <cell r="D65">
            <v>35792</v>
          </cell>
          <cell r="E65" t="str">
            <v>МСМК</v>
          </cell>
          <cell r="F65" t="str">
            <v>Тульская область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100 146 300 08</v>
          </cell>
          <cell r="C67" t="str">
            <v>НОВИКОВ Савва/NOVIKOV Savva</v>
          </cell>
          <cell r="D67">
            <v>36368</v>
          </cell>
          <cell r="E67" t="str">
            <v>МС</v>
          </cell>
          <cell r="F67" t="str">
            <v>Тульская область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>
            <v>0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100 935 562 78</v>
          </cell>
          <cell r="C73" t="str">
            <v>МАРЯМИДЗЕ Степан/MARIAMIDZE Stepan</v>
          </cell>
          <cell r="D73">
            <v>38503</v>
          </cell>
          <cell r="E73" t="str">
            <v>МС</v>
          </cell>
          <cell r="F73" t="str">
            <v>Тульская область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Антон/PUCHENKIN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>
            <v>0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>
            <v>0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 xml:space="preserve">АХТАМОВ Кирилл/ Akhtamov Kirill </v>
          </cell>
          <cell r="D89">
            <v>39276</v>
          </cell>
          <cell r="E89">
            <v>0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 xml:space="preserve">БЕРТУНОВ Максим/Bertunov Maksim </v>
          </cell>
          <cell r="D90">
            <v>39609</v>
          </cell>
          <cell r="E90">
            <v>0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>
            <v>0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</v>
          </cell>
          <cell r="D93" t="str">
            <v>16.01.20008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>
            <v>0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Eduard Grigoryan </v>
          </cell>
          <cell r="D96">
            <v>39814</v>
          </cell>
          <cell r="E96">
            <v>0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 Alen Mirzoyan </v>
          </cell>
          <cell r="D97">
            <v>39448</v>
          </cell>
          <cell r="E97">
            <v>0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Garegin Shaverdyan </v>
          </cell>
          <cell r="D98">
            <v>39448</v>
          </cell>
          <cell r="E98">
            <v>0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Harutyun Israyelyan </v>
          </cell>
          <cell r="D99">
            <v>39448</v>
          </cell>
          <cell r="E99">
            <v>0</v>
          </cell>
          <cell r="F99" t="str">
            <v>Армения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E121">
            <v>0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                                        FARAFONTOVA Elizaveta</v>
          </cell>
          <cell r="D127">
            <v>0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>
            <v>0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Anastasia</v>
          </cell>
          <cell r="D130">
            <v>38050</v>
          </cell>
          <cell r="E130">
            <v>0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 xml:space="preserve">ИМИНОВА Камила/IMINOVA KAMILA </v>
          </cell>
          <cell r="D131">
            <v>38763</v>
          </cell>
          <cell r="E131">
            <v>0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VIKTORIIA</v>
          </cell>
          <cell r="D132">
            <v>38895</v>
          </cell>
          <cell r="E132">
            <v>0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38897</v>
          </cell>
          <cell r="E133">
            <v>0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 xml:space="preserve">БЕЛЯЕВА Анна/BELIAEVA ANNA </v>
          </cell>
          <cell r="D134">
            <v>38965</v>
          </cell>
          <cell r="E134">
            <v>0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 xml:space="preserve">ГУЦА Дарья/GUTSA DARIA </v>
          </cell>
          <cell r="D135">
            <v>38975</v>
          </cell>
          <cell r="E135">
            <v>0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>
            <v>0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>
            <v>0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>
            <v>0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>
            <v>0</v>
          </cell>
          <cell r="F139" t="str">
            <v>Санкт-Петербург</v>
          </cell>
        </row>
        <row r="140">
          <cell r="A140">
            <v>132</v>
          </cell>
          <cell r="B140" t="str">
            <v>100 807 461 17</v>
          </cell>
          <cell r="C140" t="str">
            <v>МОГИЛЕВСКАЯ Анастасия/MOGILEVSKAYA Anastasiya</v>
          </cell>
          <cell r="D140">
            <v>37876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>
            <v>0</v>
          </cell>
          <cell r="F144" t="str">
            <v>Москва</v>
          </cell>
        </row>
        <row r="145">
          <cell r="A145">
            <v>137</v>
          </cell>
          <cell r="B145" t="str">
            <v>101 421 150 84</v>
          </cell>
          <cell r="C145" t="str">
            <v>ФЛОРИНСКАЯ Яна/FLORINSKAIA Iana</v>
          </cell>
          <cell r="D145">
            <v>31040</v>
          </cell>
          <cell r="E145" t="str">
            <v>КМС</v>
          </cell>
          <cell r="F145" t="str">
            <v>Тульская область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  <cell r="B147" t="str">
            <v>101 366 820 74</v>
          </cell>
          <cell r="C147" t="str">
            <v>РОДИОНОВА Александра/RODIONOVA Aleksandra</v>
          </cell>
          <cell r="D147">
            <v>32030</v>
          </cell>
          <cell r="E147" t="str">
            <v>МС</v>
          </cell>
          <cell r="F147" t="str">
            <v>Тульская область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  <cell r="B152" t="str">
            <v>100 090 454 34</v>
          </cell>
          <cell r="C152" t="str">
            <v>ГОНЧАРОВА Ольга/GONCHAROVA Olga</v>
          </cell>
          <cell r="D152">
            <v>35656</v>
          </cell>
          <cell r="E152" t="str">
            <v>МС</v>
          </cell>
          <cell r="F152" t="str">
            <v>Тульская область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>
            <v>0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>
            <v>0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>
            <v>0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>
            <v>0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</v>
          </cell>
          <cell r="D175">
            <v>39607</v>
          </cell>
          <cell r="E175">
            <v>0</v>
          </cell>
          <cell r="F175" t="str">
            <v>Иркутская область</v>
          </cell>
        </row>
        <row r="176">
          <cell r="A176">
            <v>168</v>
          </cell>
          <cell r="B176">
            <v>0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>
            <v>0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>
            <v>0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>
            <v>0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>
            <v>0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>
            <v>0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>
            <v>0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САВИТСКАЯ Анастасия/SAVITSKAYA Anastasiya</v>
          </cell>
          <cell r="D183">
            <v>38972</v>
          </cell>
          <cell r="E183">
            <v>0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>
            <v>0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>
            <v>0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>
            <v>0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>
            <v>0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>
            <v>0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>
            <v>0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 Софья/Sorokolatova Sofya</v>
          </cell>
          <cell r="D192">
            <v>38931</v>
          </cell>
          <cell r="E192">
            <v>0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>
            <v>0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E194">
            <v>0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E195">
            <v>0</v>
          </cell>
          <cell r="F195" t="str">
            <v>Армения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A373">
            <v>0</v>
          </cell>
          <cell r="B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>
            <v>0</v>
          </cell>
          <cell r="B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</row>
        <row r="566">
          <cell r="A566">
            <v>300</v>
          </cell>
          <cell r="B566">
            <v>45345</v>
          </cell>
          <cell r="C566" t="str">
            <v>Djkfty</v>
          </cell>
          <cell r="D566">
            <v>1</v>
          </cell>
          <cell r="E566">
            <v>1</v>
          </cell>
          <cell r="F566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9"/>
  <sheetViews>
    <sheetView tabSelected="1" view="pageBreakPreview" zoomScale="50" zoomScaleNormal="90" zoomScaleSheetLayoutView="50" workbookViewId="0">
      <selection activeCell="O13" sqref="O13"/>
    </sheetView>
  </sheetViews>
  <sheetFormatPr defaultColWidth="9.28515625" defaultRowHeight="12.75" x14ac:dyDescent="0.25"/>
  <cols>
    <col min="1" max="1" width="9" style="10" customWidth="1"/>
    <col min="2" max="2" width="13.7109375" style="96" customWidth="1"/>
    <col min="3" max="3" width="22.42578125" style="96" customWidth="1"/>
    <col min="4" max="4" width="77" style="10" customWidth="1"/>
    <col min="5" max="5" width="30" style="97" customWidth="1"/>
    <col min="6" max="6" width="21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31.5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75" x14ac:dyDescent="0.2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25">
      <c r="A15" s="18" t="s">
        <v>15</v>
      </c>
      <c r="B15" s="18"/>
      <c r="C15" s="18"/>
      <c r="D15" s="18"/>
      <c r="E15" s="18"/>
      <c r="F15" s="18"/>
      <c r="G15" s="18"/>
      <c r="H15" s="19" t="s">
        <v>16</v>
      </c>
      <c r="I15" s="19"/>
    </row>
    <row r="16" spans="1:9" ht="15.75" x14ac:dyDescent="0.25">
      <c r="A16" s="20"/>
      <c r="B16" s="21"/>
      <c r="C16" s="21"/>
      <c r="D16" s="20"/>
      <c r="E16" s="22"/>
      <c r="F16" s="20"/>
      <c r="G16" s="23" t="s">
        <v>17</v>
      </c>
      <c r="H16" s="24" t="s">
        <v>18</v>
      </c>
      <c r="I16" s="25"/>
    </row>
    <row r="17" spans="1:11" ht="18.75" x14ac:dyDescent="0.25">
      <c r="A17" s="26" t="s">
        <v>19</v>
      </c>
      <c r="B17" s="27"/>
      <c r="C17" s="27"/>
      <c r="D17" s="28"/>
      <c r="E17" s="29"/>
      <c r="F17" s="28"/>
      <c r="G17" s="30" t="s">
        <v>20</v>
      </c>
      <c r="H17" s="31" t="s">
        <v>21</v>
      </c>
      <c r="I17" s="32" t="s">
        <v>22</v>
      </c>
    </row>
    <row r="18" spans="1:11" ht="18.75" x14ac:dyDescent="0.25">
      <c r="A18" s="26" t="s">
        <v>23</v>
      </c>
      <c r="B18" s="33"/>
      <c r="C18" s="33"/>
      <c r="D18" s="30"/>
      <c r="E18" s="34"/>
      <c r="F18" s="26"/>
      <c r="G18" s="30" t="s">
        <v>24</v>
      </c>
      <c r="H18" s="31" t="s">
        <v>25</v>
      </c>
      <c r="I18" s="35">
        <v>333</v>
      </c>
    </row>
    <row r="19" spans="1:11" ht="18.75" x14ac:dyDescent="0.25">
      <c r="A19" s="26" t="s">
        <v>26</v>
      </c>
      <c r="B19" s="27"/>
      <c r="C19" s="27"/>
      <c r="D19" s="30"/>
      <c r="E19" s="36"/>
      <c r="F19" s="28"/>
      <c r="G19" s="30" t="s">
        <v>27</v>
      </c>
      <c r="H19" s="31" t="s">
        <v>28</v>
      </c>
      <c r="I19" s="37"/>
    </row>
    <row r="20" spans="1:11" ht="6.75" customHeight="1" x14ac:dyDescent="0.25">
      <c r="A20" s="38"/>
      <c r="B20" s="39"/>
      <c r="C20" s="39"/>
      <c r="D20" s="38"/>
      <c r="E20" s="40"/>
      <c r="F20" s="38"/>
      <c r="G20" s="38"/>
      <c r="H20" s="38"/>
      <c r="I20" s="38"/>
    </row>
    <row r="21" spans="1:11" ht="20.45" customHeight="1" x14ac:dyDescent="0.25">
      <c r="A21" s="19" t="s">
        <v>29</v>
      </c>
      <c r="B21" s="41" t="s">
        <v>30</v>
      </c>
      <c r="C21" s="41" t="s">
        <v>31</v>
      </c>
      <c r="D21" s="41" t="s">
        <v>32</v>
      </c>
      <c r="E21" s="42" t="s">
        <v>33</v>
      </c>
      <c r="F21" s="41" t="s">
        <v>34</v>
      </c>
      <c r="G21" s="41" t="s">
        <v>35</v>
      </c>
      <c r="H21" s="43" t="s">
        <v>36</v>
      </c>
      <c r="I21" s="43" t="s">
        <v>37</v>
      </c>
    </row>
    <row r="22" spans="1:11" ht="20.45" customHeight="1" x14ac:dyDescent="0.25">
      <c r="A22" s="19"/>
      <c r="B22" s="41"/>
      <c r="C22" s="41"/>
      <c r="D22" s="41"/>
      <c r="E22" s="42"/>
      <c r="F22" s="41"/>
      <c r="G22" s="41"/>
      <c r="H22" s="43"/>
      <c r="I22" s="43"/>
    </row>
    <row r="23" spans="1:11" s="50" customFormat="1" ht="35.1" customHeight="1" x14ac:dyDescent="0.25">
      <c r="A23" s="44">
        <v>1</v>
      </c>
      <c r="B23" s="45">
        <v>46</v>
      </c>
      <c r="C23" s="46" t="str">
        <f>VLOOKUP(B23,[1]Список!$A$1:$F$550,2,0)</f>
        <v>100 101 933 67</v>
      </c>
      <c r="D23" s="47" t="str">
        <f>VLOOKUP(B23,[1]Список!$A$1:$F$550,3,0)</f>
        <v>НИЧИПУРЕНКО Павел/NICHIPURENKO Pavel</v>
      </c>
      <c r="E23" s="48">
        <f>VLOOKUP(B23,[1]Список!$A$1:$F$550,4,0)</f>
        <v>36098</v>
      </c>
      <c r="F23" s="46" t="str">
        <f>VLOOKUP(B23,[1]Список!$A$1:$F$550,5,0)</f>
        <v>МС</v>
      </c>
      <c r="G23" s="46" t="str">
        <f>VLOOKUP(B23,[1]Список!$A$1:$F$550,6,0)</f>
        <v>Омская область</v>
      </c>
      <c r="H23" s="44"/>
      <c r="I23" s="49"/>
      <c r="K23" s="51"/>
    </row>
    <row r="24" spans="1:11" s="50" customFormat="1" ht="35.1" customHeight="1" x14ac:dyDescent="0.25">
      <c r="A24" s="44">
        <v>2</v>
      </c>
      <c r="B24" s="45">
        <v>81</v>
      </c>
      <c r="C24" s="46" t="str">
        <f>VLOOKUP(B24,[1]Список!$A$1:$F$550,2,0)</f>
        <v>100 942 026 43</v>
      </c>
      <c r="D24" s="47" t="str">
        <f>VLOOKUP(B24,[1]Список!$A$1:$F$550,3,0)</f>
        <v>ГЕРБУТ Дмитрий/GERBUT DMITRII</v>
      </c>
      <c r="E24" s="48">
        <f>VLOOKUP(B24,[1]Список!$A$1:$F$550,4,0)</f>
        <v>39402</v>
      </c>
      <c r="F24" s="46" t="str">
        <f>VLOOKUP(B24,[1]Список!$A$1:$F$550,5,0)</f>
        <v>МС</v>
      </c>
      <c r="G24" s="46" t="str">
        <f>VLOOKUP(B24,[1]Список!$A$1:$F$550,6,0)</f>
        <v>Тульская область</v>
      </c>
      <c r="H24" s="44"/>
      <c r="I24" s="49"/>
    </row>
    <row r="25" spans="1:11" s="50" customFormat="1" ht="35.1" customHeight="1" x14ac:dyDescent="0.25">
      <c r="A25" s="44">
        <v>3</v>
      </c>
      <c r="B25" s="45">
        <v>48</v>
      </c>
      <c r="C25" s="46" t="str">
        <f>VLOOKUP(B25,[1]Список!$A$1:$F$550,2,0)</f>
        <v>100 553 064 51</v>
      </c>
      <c r="D25" s="47" t="str">
        <f>VLOOKUP(B25,[1]Список!$A$1:$F$550,3,0)</f>
        <v>ЛУЧНИКОВ Егор/LUCHNIKOV Egor</v>
      </c>
      <c r="E25" s="48">
        <f>VLOOKUP(B25,[1]Список!$A$1:$F$550,4,0)</f>
        <v>37883</v>
      </c>
      <c r="F25" s="46" t="str">
        <f>VLOOKUP(B25,[1]Список!$A$1:$F$550,5,0)</f>
        <v>МС</v>
      </c>
      <c r="G25" s="46" t="str">
        <f>VLOOKUP(B25,[1]Список!$A$1:$F$550,6,0)</f>
        <v>Омская область</v>
      </c>
      <c r="H25" s="44"/>
      <c r="I25" s="49"/>
    </row>
    <row r="26" spans="1:11" s="50" customFormat="1" ht="35.1" customHeight="1" x14ac:dyDescent="0.25">
      <c r="A26" s="44">
        <v>4</v>
      </c>
      <c r="B26" s="45">
        <v>74</v>
      </c>
      <c r="C26" s="46" t="str">
        <f>VLOOKUP(B26,[1]Список!$A$1:$F$550,2,0)</f>
        <v>101 041 234 20</v>
      </c>
      <c r="D26" s="47" t="str">
        <f>VLOOKUP(B26,[1]Список!$A$1:$F$550,3,0)</f>
        <v>СУЯТИН Мирослав/SUYATIN Miroslav</v>
      </c>
      <c r="E26" s="48">
        <f>VLOOKUP(B26,[1]Список!$A$1:$F$550,4,0)</f>
        <v>38726</v>
      </c>
      <c r="F26" s="46" t="str">
        <f>VLOOKUP(B26,[1]Список!$A$1:$F$550,5,0)</f>
        <v>МС</v>
      </c>
      <c r="G26" s="46" t="str">
        <f>VLOOKUP(B26,[1]Список!$A$1:$F$550,6,0)</f>
        <v>Тульская область</v>
      </c>
      <c r="H26" s="44"/>
      <c r="I26" s="49"/>
    </row>
    <row r="27" spans="1:11" s="50" customFormat="1" ht="35.1" customHeight="1" x14ac:dyDescent="0.25">
      <c r="A27" s="44">
        <v>5</v>
      </c>
      <c r="B27" s="45">
        <v>76</v>
      </c>
      <c r="C27" s="46" t="str">
        <f>VLOOKUP(B27,[1]Список!$A$1:$F$550,2,0)</f>
        <v>101 045 966 96</v>
      </c>
      <c r="D27" s="47" t="str">
        <f>VLOOKUP(B27,[1]Список!$A$1:$F$550,3,0)</f>
        <v>БЫКОВ Антон/BYKOV Anton</v>
      </c>
      <c r="E27" s="48">
        <f>VLOOKUP(B27,[1]Список!$A$1:$F$550,4,0)</f>
        <v>38940</v>
      </c>
      <c r="F27" s="46" t="str">
        <f>VLOOKUP(B27,[1]Список!$A$1:$F$550,5,0)</f>
        <v>МС</v>
      </c>
      <c r="G27" s="46" t="str">
        <f>VLOOKUP(B27,[1]Список!$A$1:$F$550,6,0)</f>
        <v>Тульская область</v>
      </c>
      <c r="H27" s="44"/>
      <c r="I27" s="49"/>
    </row>
    <row r="28" spans="1:11" s="50" customFormat="1" ht="35.1" customHeight="1" x14ac:dyDescent="0.25">
      <c r="A28" s="44">
        <v>6</v>
      </c>
      <c r="B28" s="45">
        <v>95</v>
      </c>
      <c r="C28" s="46" t="str">
        <f>VLOOKUP(B28,[1]Список!$A$1:$F$550,2,0)</f>
        <v>100 349 058 36</v>
      </c>
      <c r="D28" s="47" t="str">
        <f>VLOOKUP(B28,[1]Список!$A$1:$F$550,3,0)</f>
        <v>КОМКОВ Даниил/KOMKOV Daniil</v>
      </c>
      <c r="E28" s="48">
        <f>VLOOKUP(B28,[1]Список!$A$1:$F$550,4,0)</f>
        <v>36780</v>
      </c>
      <c r="F28" s="46" t="str">
        <f>VLOOKUP(B28,[1]Список!$A$1:$F$550,5,0)</f>
        <v>МСМК</v>
      </c>
      <c r="G28" s="46" t="str">
        <f>VLOOKUP(B28,[1]Список!$A$1:$F$550,6,0)</f>
        <v>Республика Крым</v>
      </c>
      <c r="H28" s="44"/>
      <c r="I28" s="49"/>
    </row>
    <row r="29" spans="1:11" s="50" customFormat="1" ht="35.1" customHeight="1" x14ac:dyDescent="0.25">
      <c r="A29" s="44">
        <v>7</v>
      </c>
      <c r="B29" s="45">
        <v>49</v>
      </c>
      <c r="C29" s="46" t="str">
        <f>VLOOKUP(B29,[1]Список!$A$1:$F$550,2,0)</f>
        <v>100 957 874 80</v>
      </c>
      <c r="D29" s="47" t="str">
        <f>VLOOKUP(B29,[1]Список!$A$1:$F$550,3,0)</f>
        <v>ТЕРЕШЕНОК Виталий/TERESHENOK Vitalii</v>
      </c>
      <c r="E29" s="48">
        <f>VLOOKUP(B29,[1]Список!$A$1:$F$550,4,0)</f>
        <v>37065</v>
      </c>
      <c r="F29" s="46" t="str">
        <f>VLOOKUP(B29,[1]Список!$A$1:$F$550,5,0)</f>
        <v>МС</v>
      </c>
      <c r="G29" s="46" t="str">
        <f>VLOOKUP(B29,[1]Список!$A$1:$F$550,6,0)</f>
        <v>Омская область</v>
      </c>
      <c r="H29" s="44"/>
      <c r="I29" s="49"/>
    </row>
    <row r="30" spans="1:11" s="50" customFormat="1" ht="35.1" customHeight="1" x14ac:dyDescent="0.25">
      <c r="A30" s="44">
        <v>8</v>
      </c>
      <c r="B30" s="45">
        <v>47</v>
      </c>
      <c r="C30" s="46" t="str">
        <f>VLOOKUP(B30,[1]Список!$A$1:$F$550,2,0)</f>
        <v>100 625269 88</v>
      </c>
      <c r="D30" s="47" t="str">
        <f>VLOOKUP(B30,[1]Список!$A$1:$F$550,3,0)</f>
        <v>ШЕСТАКОВ Артем/SHESTAKOV Artem</v>
      </c>
      <c r="E30" s="48">
        <f>VLOOKUP(B30,[1]Список!$A$1:$F$550,4,0)</f>
        <v>37882</v>
      </c>
      <c r="F30" s="46" t="str">
        <f>VLOOKUP(B30,[1]Список!$A$1:$F$550,5,0)</f>
        <v>МС</v>
      </c>
      <c r="G30" s="46" t="str">
        <f>VLOOKUP(B30,[1]Список!$A$1:$F$550,6,0)</f>
        <v>Омская область</v>
      </c>
      <c r="H30" s="44"/>
      <c r="I30" s="49"/>
    </row>
    <row r="31" spans="1:11" s="50" customFormat="1" ht="35.1" customHeight="1" x14ac:dyDescent="0.25">
      <c r="A31" s="44">
        <v>9</v>
      </c>
      <c r="B31" s="45">
        <v>51</v>
      </c>
      <c r="C31" s="46" t="str">
        <f>VLOOKUP(B31,[1]Список!$A$1:$F$550,2,0)</f>
        <v>100 816 501 36</v>
      </c>
      <c r="D31" s="47" t="str">
        <f>VLOOKUP(B31,[1]Список!$A$1:$F$550,3,0)</f>
        <v>ПУРЫГИН Максим/PURYGIN Maxim</v>
      </c>
      <c r="E31" s="48">
        <f>VLOOKUP(B31,[1]Список!$A$1:$F$550,4,0)</f>
        <v>38520</v>
      </c>
      <c r="F31" s="46" t="str">
        <f>VLOOKUP(B31,[1]Список!$A$1:$F$550,5,0)</f>
        <v>МС</v>
      </c>
      <c r="G31" s="46" t="str">
        <f>VLOOKUP(B31,[1]Список!$A$1:$F$550,6,0)</f>
        <v>Омская область</v>
      </c>
      <c r="H31" s="44"/>
      <c r="I31" s="49"/>
    </row>
    <row r="32" spans="1:11" s="50" customFormat="1" ht="35.1" customHeight="1" x14ac:dyDescent="0.25">
      <c r="A32" s="44">
        <v>10</v>
      </c>
      <c r="B32" s="45">
        <v>50</v>
      </c>
      <c r="C32" s="46" t="str">
        <f>VLOOKUP(B32,[1]Список!$A$1:$F$550,2,0)</f>
        <v>101 053 354 15</v>
      </c>
      <c r="D32" s="47" t="str">
        <f>VLOOKUP(B32,[1]Список!$A$1:$F$550,3,0)</f>
        <v>МУХИН Михаил/MUKHIN Mikhail</v>
      </c>
      <c r="E32" s="48">
        <f>VLOOKUP(B32,[1]Список!$A$1:$F$550,4,0)</f>
        <v>38507</v>
      </c>
      <c r="F32" s="46" t="str">
        <f>VLOOKUP(B32,[1]Список!$A$1:$F$550,5,0)</f>
        <v>МС</v>
      </c>
      <c r="G32" s="46" t="str">
        <f>VLOOKUP(B32,[1]Список!$A$1:$F$550,6,0)</f>
        <v>Омская область</v>
      </c>
      <c r="H32" s="44"/>
      <c r="I32" s="49"/>
    </row>
    <row r="33" spans="1:9" s="50" customFormat="1" ht="35.1" customHeight="1" x14ac:dyDescent="0.25">
      <c r="A33" s="44">
        <v>11</v>
      </c>
      <c r="B33" s="45">
        <v>52</v>
      </c>
      <c r="C33" s="46" t="str">
        <f>VLOOKUP(B33,[1]Список!$A$1:$F$550,2,0)</f>
        <v>101 228 751 36</v>
      </c>
      <c r="D33" s="47" t="str">
        <f>VLOOKUP(B33,[1]Список!$A$1:$F$550,3,0)</f>
        <v>ПУХОРЕВ Алексей/PUKHOREV Aleksei</v>
      </c>
      <c r="E33" s="48">
        <f>VLOOKUP(B33,[1]Список!$A$1:$F$550,4,0)</f>
        <v>38841</v>
      </c>
      <c r="F33" s="46" t="str">
        <f>VLOOKUP(B33,[1]Список!$A$1:$F$550,5,0)</f>
        <v>МС</v>
      </c>
      <c r="G33" s="46" t="str">
        <f>VLOOKUP(B33,[1]Список!$A$1:$F$550,6,0)</f>
        <v>Омская область</v>
      </c>
      <c r="H33" s="44"/>
      <c r="I33" s="49"/>
    </row>
    <row r="34" spans="1:9" s="50" customFormat="1" ht="35.1" customHeight="1" x14ac:dyDescent="0.25">
      <c r="A34" s="44">
        <v>12</v>
      </c>
      <c r="B34" s="45">
        <v>34</v>
      </c>
      <c r="C34" s="46" t="str">
        <f>VLOOKUP(B34,[1]Список!$A$1:$F$550,2,0)</f>
        <v>101 075 956 16</v>
      </c>
      <c r="D34" s="47" t="str">
        <f>VLOOKUP(B34,[1]Список!$A$1:$F$550,3,0)</f>
        <v>ПОТАПОВ Николай/POTAPOV Nikolai</v>
      </c>
      <c r="E34" s="48">
        <f>VLOOKUP(B34,[1]Список!$A$1:$F$550,4,0)</f>
        <v>36505</v>
      </c>
      <c r="F34" s="46" t="str">
        <f>VLOOKUP(B34,[1]Список!$A$1:$F$550,5,0)</f>
        <v>КМС</v>
      </c>
      <c r="G34" s="46" t="str">
        <f>VLOOKUP(B34,[1]Список!$A$1:$F$550,6,0)</f>
        <v>Санкт-Петербург</v>
      </c>
      <c r="H34" s="44"/>
      <c r="I34" s="49"/>
    </row>
    <row r="35" spans="1:9" s="50" customFormat="1" ht="35.1" hidden="1" customHeight="1" x14ac:dyDescent="0.25">
      <c r="A35" s="44">
        <v>13</v>
      </c>
      <c r="B35" s="45"/>
      <c r="C35" s="52">
        <f>VLOOKUP(B35,'[2]Список (2)'!$A$1:$F$566,2,0)</f>
        <v>0</v>
      </c>
      <c r="D35" s="53">
        <f>VLOOKUP(B35,'[2]Список (2)'!$A$1:$F$566,3,0)</f>
        <v>0</v>
      </c>
      <c r="E35" s="54">
        <f>VLOOKUP(B35,'[2]Список (2)'!$A$1:$F$566,4,0)</f>
        <v>0</v>
      </c>
      <c r="F35" s="52">
        <f>VLOOKUP(B35,'[2]Список (2)'!$A$1:$F$566,5,0)</f>
        <v>0</v>
      </c>
      <c r="G35" s="52">
        <f>VLOOKUP(B35,'[2]Список (2)'!$A$1:$F$566,6,0)</f>
        <v>0</v>
      </c>
      <c r="H35" s="44"/>
      <c r="I35" s="49"/>
    </row>
    <row r="36" spans="1:9" s="50" customFormat="1" ht="35.1" hidden="1" customHeight="1" x14ac:dyDescent="0.25">
      <c r="A36" s="44">
        <v>14</v>
      </c>
      <c r="B36" s="45"/>
      <c r="C36" s="52">
        <f>VLOOKUP(B36,'[2]Список (2)'!$A$1:$F$566,2,0)</f>
        <v>0</v>
      </c>
      <c r="D36" s="53">
        <f>VLOOKUP(B36,'[2]Список (2)'!$A$1:$F$566,3,0)</f>
        <v>0</v>
      </c>
      <c r="E36" s="54">
        <f>VLOOKUP(B36,'[2]Список (2)'!$A$1:$F$566,4,0)</f>
        <v>0</v>
      </c>
      <c r="F36" s="52">
        <f>VLOOKUP(B36,'[2]Список (2)'!$A$1:$F$566,5,0)</f>
        <v>0</v>
      </c>
      <c r="G36" s="52">
        <f>VLOOKUP(B36,'[2]Список (2)'!$A$1:$F$566,6,0)</f>
        <v>0</v>
      </c>
      <c r="H36" s="44"/>
      <c r="I36" s="49"/>
    </row>
    <row r="37" spans="1:9" ht="18.75" x14ac:dyDescent="0.25">
      <c r="A37" s="55" t="s">
        <v>38</v>
      </c>
      <c r="B37" s="56"/>
      <c r="C37" s="56"/>
      <c r="D37" s="56"/>
      <c r="E37" s="57"/>
      <c r="F37" s="57"/>
      <c r="G37" s="58"/>
      <c r="H37" s="58"/>
      <c r="I37" s="59"/>
    </row>
    <row r="38" spans="1:9" ht="23.25" x14ac:dyDescent="0.25">
      <c r="A38" s="60" t="s">
        <v>39</v>
      </c>
      <c r="B38" s="61"/>
      <c r="C38" s="62"/>
      <c r="D38" s="61"/>
      <c r="E38" s="63"/>
      <c r="F38" s="61"/>
      <c r="G38" s="64"/>
      <c r="H38" s="65"/>
      <c r="I38" s="66"/>
    </row>
    <row r="39" spans="1:9" ht="23.25" x14ac:dyDescent="0.25">
      <c r="A39" s="67" t="s">
        <v>40</v>
      </c>
      <c r="B39" s="68"/>
      <c r="C39" s="69"/>
      <c r="D39" s="68"/>
      <c r="E39" s="70"/>
      <c r="F39" s="68"/>
      <c r="G39" s="71"/>
      <c r="H39" s="72"/>
      <c r="I39" s="73"/>
    </row>
    <row r="40" spans="1:9" ht="4.5" customHeight="1" x14ac:dyDescent="0.25">
      <c r="A40" s="67"/>
      <c r="B40" s="68"/>
      <c r="C40" s="68"/>
      <c r="D40" s="74"/>
      <c r="E40" s="75"/>
      <c r="F40" s="74"/>
      <c r="G40" s="74"/>
      <c r="H40" s="74"/>
      <c r="I40" s="73"/>
    </row>
    <row r="41" spans="1:9" ht="23.25" x14ac:dyDescent="0.25">
      <c r="A41" s="76"/>
      <c r="B41" s="77"/>
      <c r="C41" s="77"/>
      <c r="D41" s="77" t="str">
        <f>A17</f>
        <v>ГЛАВНЫЙ СУДЬЯ:</v>
      </c>
      <c r="E41" s="77"/>
      <c r="F41" s="77" t="str">
        <f>A18</f>
        <v>ГЛАВНЫЙ СЕКРЕТАРЬ:</v>
      </c>
      <c r="G41" s="77"/>
      <c r="H41" s="77" t="str">
        <f>A19</f>
        <v>СУДЬЯ НА ФИНИШЕ:</v>
      </c>
      <c r="I41" s="78"/>
    </row>
    <row r="42" spans="1:9" s="82" customFormat="1" ht="23.25" x14ac:dyDescent="0.25">
      <c r="A42" s="79"/>
      <c r="B42" s="80"/>
      <c r="C42" s="80"/>
      <c r="D42" s="80"/>
      <c r="E42" s="80"/>
      <c r="F42" s="80"/>
      <c r="G42" s="80"/>
      <c r="H42" s="80"/>
      <c r="I42" s="81"/>
    </row>
    <row r="43" spans="1:9" s="82" customFormat="1" ht="44.25" customHeight="1" x14ac:dyDescent="0.25">
      <c r="A43" s="79"/>
      <c r="B43" s="80"/>
      <c r="C43" s="80"/>
      <c r="D43" s="80"/>
      <c r="E43" s="80"/>
      <c r="F43" s="80"/>
      <c r="G43" s="80"/>
      <c r="H43" s="80"/>
      <c r="I43" s="81"/>
    </row>
    <row r="44" spans="1:9" ht="3.75" customHeight="1" x14ac:dyDescent="0.25">
      <c r="A44" s="83"/>
      <c r="B44" s="84"/>
      <c r="C44" s="84"/>
      <c r="D44" s="84"/>
      <c r="E44" s="84"/>
      <c r="F44" s="84"/>
      <c r="G44" s="84"/>
      <c r="H44" s="84"/>
      <c r="I44" s="85"/>
    </row>
    <row r="45" spans="1:9" ht="23.25" hidden="1" x14ac:dyDescent="0.25">
      <c r="A45" s="86"/>
      <c r="B45" s="87"/>
      <c r="C45" s="87"/>
      <c r="D45" s="87"/>
      <c r="E45" s="88"/>
      <c r="F45" s="87"/>
      <c r="G45" s="87"/>
      <c r="H45" s="87"/>
      <c r="I45" s="89"/>
    </row>
    <row r="46" spans="1:9" ht="23.25" hidden="1" x14ac:dyDescent="0.25">
      <c r="A46" s="86"/>
      <c r="B46" s="87"/>
      <c r="C46" s="87"/>
      <c r="D46" s="87"/>
      <c r="E46" s="88"/>
      <c r="F46" s="87"/>
      <c r="G46" s="87"/>
      <c r="H46" s="87"/>
      <c r="I46" s="89"/>
    </row>
    <row r="47" spans="1:9" ht="23.25" x14ac:dyDescent="0.25">
      <c r="A47" s="67"/>
      <c r="B47" s="90"/>
      <c r="C47" s="90"/>
      <c r="D47" s="84" t="str">
        <f>G17</f>
        <v>Е.А.АФАНАСЬЕВА (ВК, Свердловская область)</v>
      </c>
      <c r="E47" s="84"/>
      <c r="F47" s="84" t="str">
        <f>G18</f>
        <v>О.В.БЕЛОБОРОДОВА (ВК, г.Москва)</v>
      </c>
      <c r="G47" s="84"/>
      <c r="H47" s="84" t="str">
        <f>G19</f>
        <v>В.Н.ГНИДЕНКО (ВК, г.Тула)</v>
      </c>
      <c r="I47" s="85"/>
    </row>
    <row r="48" spans="1:9" ht="13.5" thickBot="1" x14ac:dyDescent="0.3">
      <c r="A48" s="91"/>
      <c r="B48" s="92"/>
      <c r="C48" s="92"/>
      <c r="D48" s="93"/>
      <c r="E48" s="94"/>
      <c r="F48" s="93"/>
      <c r="G48" s="93"/>
      <c r="H48" s="93"/>
      <c r="I48" s="95"/>
    </row>
    <row r="49" ht="13.5" thickTop="1" x14ac:dyDescent="0.25"/>
  </sheetData>
  <mergeCells count="33">
    <mergeCell ref="A44:E44"/>
    <mergeCell ref="F44:I44"/>
    <mergeCell ref="D47:E47"/>
    <mergeCell ref="F47:G47"/>
    <mergeCell ref="H47:I47"/>
    <mergeCell ref="G21:G22"/>
    <mergeCell ref="H21:H22"/>
    <mergeCell ref="I21:I22"/>
    <mergeCell ref="A37:D37"/>
    <mergeCell ref="G37:I37"/>
    <mergeCell ref="A41:C41"/>
    <mergeCell ref="D41:E41"/>
    <mergeCell ref="F41:G41"/>
    <mergeCell ref="H41:I41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38:G39">
    <cfRule type="duplicateValues" dxfId="2" priority="1"/>
  </conditionalFormatting>
  <conditionalFormatting sqref="D29:D34">
    <cfRule type="duplicateValues" dxfId="1" priority="2"/>
  </conditionalFormatting>
  <conditionalFormatting sqref="D23:D28">
    <cfRule type="duplicateValues" dxfId="0" priority="3"/>
  </conditionalFormatting>
  <printOptions horizontalCentered="1"/>
  <pageMargins left="0.19685039370078741" right="0.19685039370078741" top="0.35" bottom="0.28999999999999998" header="0.2" footer="0.2"/>
  <pageSetup paperSize="9" scale="33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Гонка с выбыванием Муж </vt:lpstr>
      <vt:lpstr>'Гонка с выбыванием Муж '!Заголовки_для_печати</vt:lpstr>
      <vt:lpstr>'Гонка с выбыванием Муж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2025-05-26T10:50:05Z</dcterms:created>
  <dcterms:modified xsi:type="dcterms:W3CDTF">2025-05-26T10:50:18Z</dcterms:modified>
</cp:coreProperties>
</file>