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отсечек'!$A$1:$L$62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31" i="2" l="1"/>
  <c r="J31" i="2"/>
  <c r="J62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54" i="2" l="1"/>
  <c r="H53" i="2"/>
  <c r="H52" i="2"/>
  <c r="H51" i="2"/>
  <c r="H50" i="2"/>
  <c r="L51" i="2"/>
  <c r="L50" i="2"/>
  <c r="L49" i="2"/>
  <c r="L48" i="2"/>
  <c r="L47" i="2"/>
  <c r="L52" i="2"/>
  <c r="L53" i="2"/>
  <c r="H62" i="2"/>
  <c r="E62" i="2"/>
  <c r="H49" i="2" l="1"/>
  <c r="H48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<sst xmlns="http://schemas.openxmlformats.org/spreadsheetml/2006/main" count="403" uniqueCount="259">
  <si>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</si>
  <si>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</si>
  <si>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</si>
  <si>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</si>
  <si>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</si>
  <si>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</si>
  <si>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</si>
  <si>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</si>
  <si>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</si>
  <si>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</si>
  <si>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</si>
  <si>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</si>
  <si>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</si>
  <si>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</si>
  <si>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</si>
  <si>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</si>
  <si>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</si>
  <si>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</si>
  <si>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</si>
  <si>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</si>
  <si>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</si>
  <si>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</si>
  <si>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</si>
  <si>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</si>
  <si>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</si>
  <si>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</si>
  <si>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</si>
  <si>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</si>
  <si>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</si>
  <si>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</si>
  <si>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</si>
  <si>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</si>
  <si>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</si>
  <si>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</si>
  <si>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</si>
  <si>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</si>
  <si>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</si>
  <si>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</si>
  <si>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</si>
  <si>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</si>
  <si>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</si>
  <si>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</si>
  <si>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</si>
  <si>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</si>
  <si>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</si>
  <si>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</si>
  <si>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</si>
  <si>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</si>
  <si>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</si>
  <si>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</si>
  <si>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</si>
  <si>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</si>
  <si>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</si>
  <si>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</si>
  <si>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</si>
  <si>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</si>
  <si>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</si>
  <si>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</si>
  <si>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</si>
  <si>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</si>
  <si>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</si>
  <si>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</si>
  <si>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</si>
  <si>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</si>
  <si>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</si>
  <si>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</si>
  <si>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</si>
  <si>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</si>
  <si>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</si>
  <si>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</si>
  <si>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</si>
  <si>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</si>
  <si>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</si>
  <si>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</si>
  <si>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</si>
  <si>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</si>
  <si>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</si>
  <si>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</si>
  <si>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</si>
  <si>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</si>
  <si>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</si>
  <si>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</si>
  <si>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</si>
  <si>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</si>
  <si>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</si>
  <si>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</si>
  <si>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</si>
  <si>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</si>
  <si>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</si>
  <si>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</si>
  <si>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</si>
  <si>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</si>
  <si>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</si>
  <si>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</si>
  <si>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</si>
  <si>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</si>
  <si>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</si>
  <si>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</si>
  <si>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</si>
  <si>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</si>
  <si>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</si>
  <si>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</si>
  <si>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</si>
  <si>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</si>
  <si>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</si>
  <si>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</si>
  <si>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</si>
  <si>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</si>
  <si>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</si>
  <si>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</si>
  <si>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</si>
  <si>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</si>
  <si>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</si>
  <si>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</si>
  <si>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</si>
  <si>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</si>
  <si>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</si>
  <si>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</si>
  <si>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</si>
  <si>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</si>
  <si>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</si>
  <si>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</si>
  <si>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</si>
  <si>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</si>
  <si>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</si>
  <si>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</si>
  <si>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</si>
  <si>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</si>
  <si>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</si>
  <si>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</si>
  <si>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</si>
  <si>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</si>
  <si>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</si>
  <si>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</si>
  <si>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</si>
  <si>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</si>
  <si>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</si>
  <si>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</si>
  <si>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</si>
  <si>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</si>
  <si>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</si>
  <si>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</si>
  <si>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</si>
  <si>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</si>
  <si>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</si>
  <si>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</si>
  <si>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</si>
  <si>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</si>
  <si>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</si>
  <si>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</si>
  <si>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</si>
  <si>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</si>
  <si>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</si>
  <si>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</si>
  <si>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</si>
  <si>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</si>
  <si>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</si>
  <si>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</si>
  <si>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</si>
  <si>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</si>
  <si>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</si>
  <si>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</si>
  <si>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</si>
  <si>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</si>
  <si>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</si>
  <si>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</si>
  <si>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</si>
  <si>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</si>
  <si>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</si>
  <si>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</si>
  <si>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</si>
  <si>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</si>
  <si>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</si>
  <si>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</si>
  <si>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</si>
  <si>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</si>
  <si>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</si>
  <si>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</si>
  <si>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</si>
  <si>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</si>
  <si>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</si>
  <si>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</si>
  <si>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</si>
  <si>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</si>
  <si>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</si>
  <si>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</si>
  <si>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</si>
  <si>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</si>
  <si>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</si>
  <si>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</si>
  <si>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</si>
  <si>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Мужчины</t>
  </si>
  <si>
    <t>25,0 км/1</t>
  </si>
  <si>
    <t>ЖЕРЕБЦОВА М.С. (ВК, г. ЧИТА)</t>
  </si>
  <si>
    <t>КЛЮЧНИКОВА О.А. (ВК, г. ЧИТА)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</si>
  <si>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</si>
  <si>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t>ИВАНОВ Игорь</t>
  </si>
  <si>
    <t>13.03.2002</t>
  </si>
  <si>
    <t>Иркутская область</t>
  </si>
  <si>
    <t>ФИЛЬЧАКОВ Максим</t>
  </si>
  <si>
    <t>30.06.2001</t>
  </si>
  <si>
    <t>Хабаровский край</t>
  </si>
  <si>
    <t>РУКАВИШНИКОВ Сергей</t>
  </si>
  <si>
    <t>17.10.2002</t>
  </si>
  <si>
    <t>КУПЦОВ Алексей</t>
  </si>
  <si>
    <t>29.03.1993</t>
  </si>
  <si>
    <t>Республика Бурятия</t>
  </si>
  <si>
    <t>ИВАНОВ Марк</t>
  </si>
  <si>
    <t>19.10.2002</t>
  </si>
  <si>
    <t>АЗИЗОВ Саидакбар</t>
  </si>
  <si>
    <t>10.07.2002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</si>
  <si>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</si>
  <si>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</si>
  <si>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</si>
  <si>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</si>
  <si>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</si>
  <si>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</si>
  <si>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сентября 2021 года</t>
    </r>
  </si>
  <si>
    <t>№ ЕКП 2021: 33282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</si>
  <si>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45м</t>
    </r>
  </si>
  <si>
    <t>ПУСТЫНСКИЙ А.Л. (ВК, г. УСОЛЬЕ-СИБИРСКОЕ)</t>
  </si>
  <si>
    <t>НАЗВАНИЕ ТРАССЫ / РЕГ. НОМЕР: п. Тельма-п.Б.Елань</t>
  </si>
  <si>
    <t>МАКСИМОВ Денис</t>
  </si>
  <si>
    <t>09.08.2001</t>
  </si>
  <si>
    <t>ФАТКУЛЛИН Валерий</t>
  </si>
  <si>
    <t>07.08.1998</t>
  </si>
  <si>
    <t>Омская область</t>
  </si>
  <si>
    <t>ПЕРЛОВ Александр</t>
  </si>
  <si>
    <t>29.04.1983</t>
  </si>
  <si>
    <t>ГУРЧЕНКО Данил</t>
  </si>
  <si>
    <t>10.12.2002</t>
  </si>
  <si>
    <t>БОЙНОВ Дмитрий</t>
  </si>
  <si>
    <t>23.02.1993</t>
  </si>
  <si>
    <t>ЧУПРУНОВ Юрий</t>
  </si>
  <si>
    <t>09.04.1986</t>
  </si>
  <si>
    <t>ПРОСВИРИН Сергей</t>
  </si>
  <si>
    <t>24.07.1962</t>
  </si>
  <si>
    <t>МИНИН Сергей</t>
  </si>
  <si>
    <t>24.12.1985</t>
  </si>
  <si>
    <t>ЦЫРЕНОВ Сергей</t>
  </si>
  <si>
    <t>13.04.1986</t>
  </si>
  <si>
    <t>ФИЛИППОВ Михаил</t>
  </si>
  <si>
    <t>06.02.1981</t>
  </si>
  <si>
    <t>СУВОРОВ Евгений</t>
  </si>
  <si>
    <t>14.12.1994</t>
  </si>
  <si>
    <t>БЕЗКЛЕТНЫЙ Алескандр</t>
  </si>
  <si>
    <t>08.08.1992</t>
  </si>
  <si>
    <t>МИХАЛЕВ Дмитрий</t>
  </si>
  <si>
    <t>30.08.1994</t>
  </si>
  <si>
    <t>ПОПОВ Игорь</t>
  </si>
  <si>
    <t>10.07.1961</t>
  </si>
  <si>
    <t>ЧЕРКАШИН Евгений</t>
  </si>
  <si>
    <t>05.07.1984</t>
  </si>
  <si>
    <t>ЧИРГУН Александр</t>
  </si>
  <si>
    <t>04.02.1979</t>
  </si>
  <si>
    <t>Температура: +9</t>
  </si>
  <si>
    <t>Влажность: 80%</t>
  </si>
  <si>
    <t>Осадки: пасмурно. Дождь</t>
  </si>
  <si>
    <t>Администрация г. УСОЛЬЕ-СИБИРСКОЕ И УСОЛЬСКОГО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</si>
</sst>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56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57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56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0" t="s">
        <v>37</v>
      </c>
      <c r="B1" s="190"/>
      <c r="C1" s="190"/>
      <c r="D1" s="190"/>
      <c r="E1" s="190"/>
      <c r="F1" s="190"/>
      <c r="G1" s="190"/>
    </row>
    <row r="2" spans="1:9" ht="15.75" customHeight="1" x14ac:dyDescent="0.2">
      <c r="A2" s="191" t="s">
        <v>60</v>
      </c>
      <c r="B2" s="191"/>
      <c r="C2" s="191"/>
      <c r="D2" s="191"/>
      <c r="E2" s="191"/>
      <c r="F2" s="191"/>
      <c r="G2" s="191"/>
    </row>
    <row r="3" spans="1:9" ht="21" x14ac:dyDescent="0.2">
      <c r="A3" s="190" t="s">
        <v>38</v>
      </c>
      <c r="B3" s="190"/>
      <c r="C3" s="190"/>
      <c r="D3" s="190"/>
      <c r="E3" s="190"/>
      <c r="F3" s="190"/>
      <c r="G3" s="190"/>
    </row>
    <row r="4" spans="1:9" ht="21" x14ac:dyDescent="0.2">
      <c r="A4" s="190" t="s">
        <v>54</v>
      </c>
      <c r="B4" s="190"/>
      <c r="C4" s="190"/>
      <c r="D4" s="190"/>
      <c r="E4" s="190"/>
      <c r="F4" s="190"/>
      <c r="G4" s="190"/>
    </row>
    <row r="5" spans="1:9" s="2" customFormat="1" ht="28.5" x14ac:dyDescent="0.2">
      <c r="A5" s="192" t="s">
        <v>25</v>
      </c>
      <c r="B5" s="192"/>
      <c r="C5" s="192"/>
      <c r="D5" s="192"/>
      <c r="E5" s="192"/>
      <c r="F5" s="192"/>
      <c r="G5" s="192"/>
      <c r="I5" s="3"/>
    </row>
    <row r="6" spans="1:9" s="2" customFormat="1" ht="18" customHeight="1" thickBot="1" x14ac:dyDescent="0.25">
      <c r="A6" s="193" t="s">
        <v>40</v>
      </c>
      <c r="B6" s="193"/>
      <c r="C6" s="193"/>
      <c r="D6" s="193"/>
      <c r="E6" s="193"/>
      <c r="F6" s="193"/>
      <c r="G6" s="193"/>
    </row>
    <row r="7" spans="1:9" ht="18" customHeight="1" thickTop="1" x14ac:dyDescent="0.2">
      <c r="A7" s="194" t="s">
        <v>0</v>
      </c>
      <c r="B7" s="195"/>
      <c r="C7" s="195"/>
      <c r="D7" s="195"/>
      <c r="E7" s="195"/>
      <c r="F7" s="195"/>
      <c r="G7" s="196"/>
    </row>
    <row r="8" spans="1:9" ht="18" customHeight="1" x14ac:dyDescent="0.2">
      <c r="A8" s="197" t="s">
        <v>1</v>
      </c>
      <c r="B8" s="198"/>
      <c r="C8" s="198"/>
      <c r="D8" s="198"/>
      <c r="E8" s="198"/>
      <c r="F8" s="198"/>
      <c r="G8" s="199"/>
    </row>
    <row r="9" spans="1:9" ht="19.5" customHeight="1" x14ac:dyDescent="0.2">
      <c r="A9" s="197" t="s">
        <v>2</v>
      </c>
      <c r="B9" s="198"/>
      <c r="C9" s="198"/>
      <c r="D9" s="198"/>
      <c r="E9" s="198"/>
      <c r="F9" s="198"/>
      <c r="G9" s="199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0" t="s">
        <v>27</v>
      </c>
      <c r="E11" s="200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3" t="s">
        <v>26</v>
      </c>
      <c r="B18" s="185" t="s">
        <v>19</v>
      </c>
      <c r="C18" s="185" t="s">
        <v>20</v>
      </c>
      <c r="D18" s="187" t="s">
        <v>21</v>
      </c>
      <c r="E18" s="185" t="s">
        <v>22</v>
      </c>
      <c r="F18" s="185" t="s">
        <v>29</v>
      </c>
      <c r="G18" s="181" t="s">
        <v>23</v>
      </c>
    </row>
    <row r="19" spans="1:13" s="36" customFormat="1" ht="22.5" customHeight="1" x14ac:dyDescent="0.2">
      <c r="A19" s="184"/>
      <c r="B19" s="186"/>
      <c r="C19" s="186"/>
      <c r="D19" s="188"/>
      <c r="E19" s="186"/>
      <c r="F19" s="189"/>
      <c r="G19" s="182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8.5663283900672571E-2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0.33476689461210851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9.7634474238465385E-2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0.32979433309561867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0.4686831648374995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0.10670442774228528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0.86953991344934511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6.8752773172517934E-2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0.38977399716873762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0.89616105656472123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9.3549414669190534E-2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2.915688091972235E-2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0.30719453351270476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0.90701661340844331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0.75754575725588125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0.23260799259266207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9.0189693901955192E-2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0.67082059704144681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0.31441677973103521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0.81206188828110826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0.90499589789104118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0.91688978338417959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0.39618470764717872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0.44713875795076308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0.19207885309313988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0.94150902782111701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0.93718152289883394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0.36192906878976294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0.14690803158199062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0.81280112129781534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0.80020692143849859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0.42447925464361624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0.57420505383695564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0.36721107106582251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0.8670034121893726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0.20389129454919452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0.1346069830292701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0.23764446413769447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0.51751410404931431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0.38020063848227703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0.40836184762784533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0.49282505526971021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0.85457629382157663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0.919172159917096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0.74608509165211245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0.57231129913337553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0.40117095046019446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0.66089296943280562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0.21696067295617594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0.68574732455889698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0.76806888363798664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0.71692006350388204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0.19768340842862619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0.76957482031815372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0.81849942449052826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0.32527934100463995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0.5627076292956803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0.41222665422950688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0.86918861565916161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0.56609170068653747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8.3174404979193928E-2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0.34926454503511606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0.79792576518267111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0.24812527714876342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0.5643227320553188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0.32583486732726763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0.36925188722495905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0.63868717995299629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3.0448160411408631E-2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3.9940410931440518E-3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0.46402317293173834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0.25986198629389845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0.81599782119193454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0.18426704171627473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0.32236135912131791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0.37136770459924706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0.17076211714225176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0.16958890343365329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0.45092733328339141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0.24107560697290875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0.33551260966171226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0.64902082605506872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1.3454939257583565E-2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0.95704178939318962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0.96833703848078445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0.15551716819246286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1.9331423608341836E-2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0.33835041421840228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0.27808442859609284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0.4195917546462008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0.3912107201480779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0.48462132400565772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0.19318067488851332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3"/>
  <sheetViews>
    <sheetView tabSelected="1" view="pageBreakPreview" topLeftCell="A28" zoomScale="90" zoomScaleNormal="100" zoomScaleSheetLayoutView="90" workbookViewId="0">
      <selection activeCell="H45" sqref="H45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2" t="s">
        <v>37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20.25" customHeight="1" x14ac:dyDescent="0.2">
      <c r="A2" s="232" t="s">
        <v>213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20.25" customHeight="1" x14ac:dyDescent="0.2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ht="20.25" customHeight="1" x14ac:dyDescent="0.2">
      <c r="A4" s="232" t="s">
        <v>214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ht="21.75" customHeight="1" x14ac:dyDescent="0.2">
      <c r="A5" s="240" t="s">
        <v>258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2" s="66" customFormat="1" ht="28.5" x14ac:dyDescent="0.2">
      <c r="A6" s="233" t="s">
        <v>39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s="66" customFormat="1" ht="18" customHeight="1" x14ac:dyDescent="0.2">
      <c r="A7" s="237" t="s">
        <v>40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2" s="66" customFormat="1" ht="18" customHeight="1" thickBot="1" x14ac:dyDescent="0.25">
      <c r="A8" s="241" t="s">
        <v>215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</row>
    <row r="9" spans="1:12" ht="18" customHeight="1" thickTop="1" x14ac:dyDescent="0.2">
      <c r="A9" s="217" t="s">
        <v>41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</row>
    <row r="10" spans="1:12" ht="18" customHeight="1" x14ac:dyDescent="0.2">
      <c r="A10" s="220" t="s">
        <v>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2"/>
    </row>
    <row r="11" spans="1:12" ht="19.5" customHeight="1" x14ac:dyDescent="0.2">
      <c r="A11" s="220" t="s">
        <v>191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2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5" t="s">
        <v>216</v>
      </c>
      <c r="B13" s="70"/>
      <c r="C13" s="97"/>
      <c r="D13" s="98"/>
      <c r="E13" s="71"/>
      <c r="F13" s="143"/>
      <c r="G13" s="146" t="s">
        <v>195</v>
      </c>
      <c r="H13" s="71"/>
      <c r="I13" s="71"/>
      <c r="J13" s="71"/>
      <c r="K13" s="72"/>
      <c r="L13" s="73" t="s">
        <v>171</v>
      </c>
    </row>
    <row r="14" spans="1:12" ht="15.75" x14ac:dyDescent="0.2">
      <c r="A14" s="74" t="s">
        <v>217</v>
      </c>
      <c r="B14" s="75"/>
      <c r="C14" s="99"/>
      <c r="D14" s="100"/>
      <c r="E14" s="76"/>
      <c r="F14" s="144"/>
      <c r="G14" s="147" t="s">
        <v>219</v>
      </c>
      <c r="H14" s="76"/>
      <c r="I14" s="76"/>
      <c r="J14" s="76"/>
      <c r="K14" s="77"/>
      <c r="L14" s="148" t="s">
        <v>218</v>
      </c>
    </row>
    <row r="15" spans="1:12" ht="15" x14ac:dyDescent="0.2">
      <c r="A15" s="223" t="s">
        <v>8</v>
      </c>
      <c r="B15" s="224"/>
      <c r="C15" s="224"/>
      <c r="D15" s="224"/>
      <c r="E15" s="224"/>
      <c r="F15" s="224"/>
      <c r="G15" s="225"/>
      <c r="H15" s="238" t="s">
        <v>9</v>
      </c>
      <c r="I15" s="224"/>
      <c r="J15" s="224"/>
      <c r="K15" s="224"/>
      <c r="L15" s="239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221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9" t="s">
        <v>220</v>
      </c>
      <c r="H17" s="83" t="s">
        <v>189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9" t="s">
        <v>194</v>
      </c>
      <c r="H18" s="83" t="s">
        <v>190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50" t="s">
        <v>193</v>
      </c>
      <c r="H19" s="83" t="s">
        <v>188</v>
      </c>
      <c r="I19" s="84"/>
      <c r="J19" s="84"/>
      <c r="K19" s="151">
        <v>25</v>
      </c>
      <c r="L19" s="152" t="s">
        <v>192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28" t="s">
        <v>19</v>
      </c>
      <c r="C21" s="228" t="s">
        <v>43</v>
      </c>
      <c r="D21" s="228" t="s">
        <v>20</v>
      </c>
      <c r="E21" s="228" t="s">
        <v>21</v>
      </c>
      <c r="F21" s="228" t="s">
        <v>44</v>
      </c>
      <c r="G21" s="228" t="s">
        <v>22</v>
      </c>
      <c r="H21" s="228" t="s">
        <v>45</v>
      </c>
      <c r="I21" s="228" t="s">
        <v>46</v>
      </c>
      <c r="J21" s="228" t="s">
        <v>47</v>
      </c>
      <c r="K21" s="215" t="s">
        <v>48</v>
      </c>
      <c r="L21" s="230" t="s">
        <v>23</v>
      </c>
      <c r="M21" s="213" t="s">
        <v>56</v>
      </c>
      <c r="N21" s="214" t="s">
        <v>57</v>
      </c>
    </row>
    <row r="22" spans="1:14" s="93" customFormat="1" ht="13.5" customHeight="1" x14ac:dyDescent="0.2">
      <c r="A22" s="227"/>
      <c r="B22" s="229"/>
      <c r="C22" s="229"/>
      <c r="D22" s="229"/>
      <c r="E22" s="229"/>
      <c r="F22" s="229"/>
      <c r="G22" s="229"/>
      <c r="H22" s="229"/>
      <c r="I22" s="229"/>
      <c r="J22" s="229"/>
      <c r="K22" s="216"/>
      <c r="L22" s="231"/>
      <c r="M22" s="213"/>
      <c r="N22" s="214"/>
    </row>
    <row r="23" spans="1:14" ht="21.75" customHeight="1" x14ac:dyDescent="0.2">
      <c r="A23" s="159">
        <v>1</v>
      </c>
      <c r="B23" s="102">
        <v>82</v>
      </c>
      <c r="C23" s="102">
        <v>10036087115</v>
      </c>
      <c r="D23" s="103" t="s">
        <v>222</v>
      </c>
      <c r="E23" s="104" t="s">
        <v>223</v>
      </c>
      <c r="F23" s="94" t="s">
        <v>187</v>
      </c>
      <c r="G23" s="132" t="s">
        <v>198</v>
      </c>
      <c r="H23" s="179">
        <v>2.2200231481481481E-2</v>
      </c>
      <c r="I23" s="179"/>
      <c r="J23" s="142">
        <f t="shared" ref="J23:J30" si="0">IFERROR($K$19*3600/(HOUR(H23)*3600+MINUTE(H23)*60+SECOND(H23)),"")</f>
        <v>46.923879040667359</v>
      </c>
      <c r="K23" s="95" t="s">
        <v>187</v>
      </c>
      <c r="L23" s="160"/>
      <c r="M23" s="101">
        <v>0.52470358796296301</v>
      </c>
      <c r="N23" s="173">
        <v>0.51249999999999596</v>
      </c>
    </row>
    <row r="24" spans="1:14" ht="21.75" customHeight="1" x14ac:dyDescent="0.2">
      <c r="A24" s="159">
        <v>2</v>
      </c>
      <c r="B24" s="102">
        <v>103</v>
      </c>
      <c r="C24" s="102">
        <v>10083676830</v>
      </c>
      <c r="D24" s="103" t="s">
        <v>196</v>
      </c>
      <c r="E24" s="104" t="s">
        <v>197</v>
      </c>
      <c r="F24" s="94" t="s">
        <v>61</v>
      </c>
      <c r="G24" s="132" t="s">
        <v>198</v>
      </c>
      <c r="H24" s="179">
        <v>2.2220601851851849E-2</v>
      </c>
      <c r="I24" s="141">
        <f t="shared" ref="I24:I30" si="1">H24-$H$23</f>
        <v>2.0370370370368512E-5</v>
      </c>
      <c r="J24" s="142">
        <f t="shared" si="0"/>
        <v>46.875</v>
      </c>
      <c r="K24" s="95" t="s">
        <v>61</v>
      </c>
      <c r="L24" s="160"/>
      <c r="M24" s="101">
        <v>0.5149914351851852</v>
      </c>
      <c r="N24" s="173">
        <v>0.50277777777777399</v>
      </c>
    </row>
    <row r="25" spans="1:14" ht="21.75" customHeight="1" x14ac:dyDescent="0.2">
      <c r="A25" s="159">
        <v>3</v>
      </c>
      <c r="B25" s="102">
        <v>177</v>
      </c>
      <c r="C25" s="102">
        <v>10051516276</v>
      </c>
      <c r="D25" s="103" t="s">
        <v>224</v>
      </c>
      <c r="E25" s="104" t="s">
        <v>225</v>
      </c>
      <c r="F25" s="105" t="s">
        <v>187</v>
      </c>
      <c r="G25" s="132" t="s">
        <v>226</v>
      </c>
      <c r="H25" s="179">
        <v>2.2651620370370371E-2</v>
      </c>
      <c r="I25" s="141">
        <f t="shared" si="1"/>
        <v>4.5138888888889006E-4</v>
      </c>
      <c r="J25" s="142">
        <f t="shared" si="0"/>
        <v>45.988758303525806</v>
      </c>
      <c r="K25" s="95" t="s">
        <v>61</v>
      </c>
      <c r="L25" s="161"/>
      <c r="M25" s="101">
        <v>0.47557743055555557</v>
      </c>
      <c r="N25" s="173">
        <v>0.46319444444444402</v>
      </c>
    </row>
    <row r="26" spans="1:14" ht="21.75" customHeight="1" x14ac:dyDescent="0.2">
      <c r="A26" s="159">
        <v>4</v>
      </c>
      <c r="B26" s="102">
        <v>32</v>
      </c>
      <c r="C26" s="102"/>
      <c r="D26" s="103" t="s">
        <v>227</v>
      </c>
      <c r="E26" s="104" t="s">
        <v>228</v>
      </c>
      <c r="F26" s="105" t="s">
        <v>61</v>
      </c>
      <c r="G26" s="132" t="s">
        <v>198</v>
      </c>
      <c r="H26" s="179">
        <v>2.2682407407407405E-2</v>
      </c>
      <c r="I26" s="141">
        <f t="shared" si="1"/>
        <v>4.8217592592592409E-4</v>
      </c>
      <c r="J26" s="142">
        <f t="shared" si="0"/>
        <v>45.918367346938773</v>
      </c>
      <c r="K26" s="95" t="s">
        <v>61</v>
      </c>
      <c r="L26" s="160"/>
      <c r="M26" s="101">
        <v>0.50898958333333333</v>
      </c>
      <c r="N26" s="173">
        <v>0.49652777777777501</v>
      </c>
    </row>
    <row r="27" spans="1:14" ht="21.75" customHeight="1" x14ac:dyDescent="0.2">
      <c r="A27" s="159">
        <v>5</v>
      </c>
      <c r="B27" s="102">
        <v>133</v>
      </c>
      <c r="C27" s="102">
        <v>10083213452</v>
      </c>
      <c r="D27" s="103" t="s">
        <v>229</v>
      </c>
      <c r="E27" s="104" t="s">
        <v>230</v>
      </c>
      <c r="F27" s="94" t="s">
        <v>61</v>
      </c>
      <c r="G27" s="132" t="s">
        <v>131</v>
      </c>
      <c r="H27" s="179">
        <v>2.2991666666666664E-2</v>
      </c>
      <c r="I27" s="141">
        <f t="shared" si="1"/>
        <v>7.9143518518518322E-4</v>
      </c>
      <c r="J27" s="142">
        <f t="shared" si="0"/>
        <v>45.317220543806648</v>
      </c>
      <c r="K27" s="95" t="s">
        <v>61</v>
      </c>
      <c r="L27" s="160"/>
      <c r="M27" s="101">
        <v>0.52706354166666669</v>
      </c>
      <c r="N27" s="173">
        <v>0.51458333333332895</v>
      </c>
    </row>
    <row r="28" spans="1:14" ht="21.75" customHeight="1" x14ac:dyDescent="0.2">
      <c r="A28" s="159">
        <v>6</v>
      </c>
      <c r="B28" s="102">
        <v>150</v>
      </c>
      <c r="C28" s="102">
        <v>10055773869</v>
      </c>
      <c r="D28" s="103" t="s">
        <v>202</v>
      </c>
      <c r="E28" s="104" t="s">
        <v>203</v>
      </c>
      <c r="F28" s="94" t="s">
        <v>61</v>
      </c>
      <c r="G28" s="132" t="s">
        <v>201</v>
      </c>
      <c r="H28" s="179">
        <v>2.3071990740740744E-2</v>
      </c>
      <c r="I28" s="141">
        <f t="shared" si="1"/>
        <v>8.7175925925926309E-4</v>
      </c>
      <c r="J28" s="142">
        <f t="shared" si="0"/>
        <v>45.158053186151527</v>
      </c>
      <c r="K28" s="95" t="s">
        <v>61</v>
      </c>
      <c r="L28" s="160"/>
      <c r="M28" s="101">
        <v>0.5216108796296296</v>
      </c>
      <c r="N28" s="173">
        <v>0.50902777777777397</v>
      </c>
    </row>
    <row r="29" spans="1:14" ht="21.75" customHeight="1" x14ac:dyDescent="0.2">
      <c r="A29" s="159">
        <v>7</v>
      </c>
      <c r="B29" s="102">
        <v>146</v>
      </c>
      <c r="C29" s="102">
        <v>10101760761</v>
      </c>
      <c r="D29" s="103" t="s">
        <v>199</v>
      </c>
      <c r="E29" s="104" t="s">
        <v>200</v>
      </c>
      <c r="F29" s="105" t="s">
        <v>61</v>
      </c>
      <c r="G29" s="132" t="s">
        <v>201</v>
      </c>
      <c r="H29" s="179">
        <v>2.30875E-2</v>
      </c>
      <c r="I29" s="141">
        <f t="shared" si="1"/>
        <v>8.8726851851851987E-4</v>
      </c>
      <c r="J29" s="142">
        <f t="shared" si="0"/>
        <v>45.112781954887218</v>
      </c>
      <c r="K29" s="95" t="s">
        <v>61</v>
      </c>
      <c r="L29" s="160"/>
      <c r="M29" s="101">
        <v>0.49808935185185188</v>
      </c>
      <c r="N29" s="173">
        <v>0.485416666666664</v>
      </c>
    </row>
    <row r="30" spans="1:14" ht="21.75" customHeight="1" x14ac:dyDescent="0.2">
      <c r="A30" s="159">
        <v>8</v>
      </c>
      <c r="B30" s="102">
        <v>29</v>
      </c>
      <c r="C30" s="102"/>
      <c r="D30" s="103" t="s">
        <v>231</v>
      </c>
      <c r="E30" s="104" t="s">
        <v>232</v>
      </c>
      <c r="F30" s="105" t="s">
        <v>61</v>
      </c>
      <c r="G30" s="132" t="s">
        <v>198</v>
      </c>
      <c r="H30" s="179">
        <v>2.3616666666666671E-2</v>
      </c>
      <c r="I30" s="141">
        <f t="shared" si="1"/>
        <v>1.4164351851851907E-3</v>
      </c>
      <c r="J30" s="142">
        <f t="shared" si="0"/>
        <v>44.117647058823529</v>
      </c>
      <c r="K30" s="95" t="s">
        <v>61</v>
      </c>
      <c r="L30" s="160"/>
      <c r="M30" s="101">
        <v>0.48635578703703702</v>
      </c>
      <c r="N30" s="173">
        <v>0.47361111111110998</v>
      </c>
    </row>
    <row r="31" spans="1:14" ht="21.75" customHeight="1" x14ac:dyDescent="0.2">
      <c r="A31" s="159">
        <v>9</v>
      </c>
      <c r="B31" s="102">
        <v>164</v>
      </c>
      <c r="C31" s="102">
        <v>10060880517</v>
      </c>
      <c r="D31" s="103" t="s">
        <v>233</v>
      </c>
      <c r="E31" s="104" t="s">
        <v>234</v>
      </c>
      <c r="F31" s="105" t="s">
        <v>61</v>
      </c>
      <c r="G31" s="132" t="s">
        <v>96</v>
      </c>
      <c r="H31" s="179">
        <v>2.3725925925925928E-2</v>
      </c>
      <c r="I31" s="141">
        <f t="shared" ref="I31:I44" si="2">H31-$H$23</f>
        <v>1.5256944444444476E-3</v>
      </c>
      <c r="J31" s="142">
        <f t="shared" ref="J31:J44" si="3">IFERROR($K$19*3600/(HOUR(H31)*3600+MINUTE(H31)*60+SECOND(H31)),"")</f>
        <v>43.902439024390247</v>
      </c>
      <c r="K31" s="95" t="s">
        <v>61</v>
      </c>
      <c r="L31" s="160"/>
      <c r="M31" s="101"/>
      <c r="N31" s="173"/>
    </row>
    <row r="32" spans="1:14" ht="21.75" customHeight="1" x14ac:dyDescent="0.2">
      <c r="A32" s="159">
        <v>10</v>
      </c>
      <c r="B32" s="102">
        <v>31</v>
      </c>
      <c r="C32" s="102"/>
      <c r="D32" s="103" t="s">
        <v>235</v>
      </c>
      <c r="E32" s="104" t="s">
        <v>236</v>
      </c>
      <c r="F32" s="105" t="s">
        <v>186</v>
      </c>
      <c r="G32" s="132" t="s">
        <v>198</v>
      </c>
      <c r="H32" s="179">
        <v>2.3994212962962964E-2</v>
      </c>
      <c r="I32" s="141">
        <f t="shared" ref="I32:I44" si="4">H32-$H$23</f>
        <v>1.7939814814814832E-3</v>
      </c>
      <c r="J32" s="142">
        <f t="shared" ref="J32:J44" si="5">IFERROR($K$19*3600/(HOUR(H32)*3600+MINUTE(H32)*60+SECOND(H32)),"")</f>
        <v>43.415340086830682</v>
      </c>
      <c r="K32" s="95" t="s">
        <v>61</v>
      </c>
      <c r="L32" s="160"/>
      <c r="M32" s="101"/>
      <c r="N32" s="173"/>
    </row>
    <row r="33" spans="1:14" ht="21.75" customHeight="1" x14ac:dyDescent="0.2">
      <c r="A33" s="159">
        <v>11</v>
      </c>
      <c r="B33" s="102">
        <v>178</v>
      </c>
      <c r="C33" s="102">
        <v>10101332850</v>
      </c>
      <c r="D33" s="103" t="s">
        <v>204</v>
      </c>
      <c r="E33" s="104" t="s">
        <v>205</v>
      </c>
      <c r="F33" s="105" t="s">
        <v>61</v>
      </c>
      <c r="G33" s="132" t="s">
        <v>206</v>
      </c>
      <c r="H33" s="179">
        <v>2.421238425925926E-2</v>
      </c>
      <c r="I33" s="141">
        <f t="shared" si="4"/>
        <v>2.0121527777777794E-3</v>
      </c>
      <c r="J33" s="142">
        <f t="shared" si="5"/>
        <v>43.021032504780116</v>
      </c>
      <c r="K33" s="95"/>
      <c r="L33" s="160"/>
      <c r="M33" s="101"/>
      <c r="N33" s="173"/>
    </row>
    <row r="34" spans="1:14" ht="21.75" customHeight="1" x14ac:dyDescent="0.2">
      <c r="A34" s="159">
        <v>12</v>
      </c>
      <c r="B34" s="102">
        <v>90</v>
      </c>
      <c r="C34" s="102"/>
      <c r="D34" s="103" t="s">
        <v>207</v>
      </c>
      <c r="E34" s="104" t="s">
        <v>208</v>
      </c>
      <c r="F34" s="105" t="s">
        <v>61</v>
      </c>
      <c r="G34" s="132" t="s">
        <v>198</v>
      </c>
      <c r="H34" s="179">
        <v>2.4261921296296299E-2</v>
      </c>
      <c r="I34" s="141">
        <f t="shared" si="4"/>
        <v>2.0616898148148183E-3</v>
      </c>
      <c r="J34" s="142">
        <f t="shared" si="5"/>
        <v>42.938931297709921</v>
      </c>
      <c r="K34" s="95"/>
      <c r="L34" s="160"/>
      <c r="M34" s="101"/>
      <c r="N34" s="173"/>
    </row>
    <row r="35" spans="1:14" ht="21.75" customHeight="1" x14ac:dyDescent="0.2">
      <c r="A35" s="159">
        <v>13</v>
      </c>
      <c r="B35" s="102">
        <v>27</v>
      </c>
      <c r="C35" s="102"/>
      <c r="D35" s="103" t="s">
        <v>237</v>
      </c>
      <c r="E35" s="104" t="s">
        <v>238</v>
      </c>
      <c r="F35" s="105" t="s">
        <v>61</v>
      </c>
      <c r="G35" s="132" t="s">
        <v>198</v>
      </c>
      <c r="H35" s="179">
        <v>2.4311111111111113E-2</v>
      </c>
      <c r="I35" s="141">
        <f t="shared" si="4"/>
        <v>2.1108796296296327E-3</v>
      </c>
      <c r="J35" s="142">
        <f t="shared" si="5"/>
        <v>42.857142857142854</v>
      </c>
      <c r="K35" s="95"/>
      <c r="L35" s="160"/>
      <c r="M35" s="101"/>
      <c r="N35" s="173"/>
    </row>
    <row r="36" spans="1:14" ht="21.75" customHeight="1" x14ac:dyDescent="0.2">
      <c r="A36" s="159">
        <v>14</v>
      </c>
      <c r="B36" s="102">
        <v>179</v>
      </c>
      <c r="C36" s="102"/>
      <c r="D36" s="103" t="s">
        <v>239</v>
      </c>
      <c r="E36" s="104" t="s">
        <v>240</v>
      </c>
      <c r="F36" s="105" t="s">
        <v>61</v>
      </c>
      <c r="G36" s="132" t="s">
        <v>206</v>
      </c>
      <c r="H36" s="179">
        <v>2.502037037037037E-2</v>
      </c>
      <c r="I36" s="141">
        <f t="shared" si="4"/>
        <v>2.8201388888888894E-3</v>
      </c>
      <c r="J36" s="142">
        <f t="shared" si="5"/>
        <v>41.628122109158184</v>
      </c>
      <c r="K36" s="95"/>
      <c r="L36" s="160"/>
      <c r="M36" s="101"/>
      <c r="N36" s="173"/>
    </row>
    <row r="37" spans="1:14" ht="21.75" customHeight="1" x14ac:dyDescent="0.2">
      <c r="A37" s="159">
        <v>15</v>
      </c>
      <c r="B37" s="102">
        <v>34</v>
      </c>
      <c r="C37" s="102"/>
      <c r="D37" s="103" t="s">
        <v>241</v>
      </c>
      <c r="E37" s="104" t="s">
        <v>242</v>
      </c>
      <c r="F37" s="105" t="s">
        <v>61</v>
      </c>
      <c r="G37" s="132" t="s">
        <v>198</v>
      </c>
      <c r="H37" s="179">
        <v>2.5199074074074079E-2</v>
      </c>
      <c r="I37" s="141">
        <f t="shared" si="4"/>
        <v>2.9988425925925981E-3</v>
      </c>
      <c r="J37" s="142">
        <f t="shared" si="5"/>
        <v>41.341295360587964</v>
      </c>
      <c r="K37" s="95"/>
      <c r="L37" s="160"/>
      <c r="M37" s="101"/>
      <c r="N37" s="173"/>
    </row>
    <row r="38" spans="1:14" ht="21.75" customHeight="1" x14ac:dyDescent="0.2">
      <c r="A38" s="159">
        <v>16</v>
      </c>
      <c r="B38" s="102">
        <v>30</v>
      </c>
      <c r="C38" s="102"/>
      <c r="D38" s="103" t="s">
        <v>243</v>
      </c>
      <c r="E38" s="104" t="s">
        <v>244</v>
      </c>
      <c r="F38" s="105" t="s">
        <v>61</v>
      </c>
      <c r="G38" s="132" t="s">
        <v>198</v>
      </c>
      <c r="H38" s="179">
        <v>2.5557060185185183E-2</v>
      </c>
      <c r="I38" s="141">
        <f t="shared" si="4"/>
        <v>3.3568287037037021E-3</v>
      </c>
      <c r="J38" s="142">
        <f t="shared" si="5"/>
        <v>40.760869565217391</v>
      </c>
      <c r="K38" s="95"/>
      <c r="L38" s="160"/>
      <c r="M38" s="101"/>
      <c r="N38" s="173"/>
    </row>
    <row r="39" spans="1:14" ht="21.75" customHeight="1" x14ac:dyDescent="0.2">
      <c r="A39" s="159">
        <v>17</v>
      </c>
      <c r="B39" s="102">
        <v>28</v>
      </c>
      <c r="C39" s="102"/>
      <c r="D39" s="103" t="s">
        <v>245</v>
      </c>
      <c r="E39" s="104" t="s">
        <v>246</v>
      </c>
      <c r="F39" s="105" t="s">
        <v>61</v>
      </c>
      <c r="G39" s="132" t="s">
        <v>198</v>
      </c>
      <c r="H39" s="179">
        <v>2.5700000000000001E-2</v>
      </c>
      <c r="I39" s="141">
        <f t="shared" si="4"/>
        <v>3.4997685185185201E-3</v>
      </c>
      <c r="J39" s="142">
        <f t="shared" si="5"/>
        <v>40.54054054054054</v>
      </c>
      <c r="K39" s="95"/>
      <c r="L39" s="160"/>
      <c r="M39" s="101"/>
      <c r="N39" s="173"/>
    </row>
    <row r="40" spans="1:14" ht="21.75" customHeight="1" x14ac:dyDescent="0.2">
      <c r="A40" s="159">
        <v>18</v>
      </c>
      <c r="B40" s="102">
        <v>180</v>
      </c>
      <c r="C40" s="102"/>
      <c r="D40" s="103" t="s">
        <v>247</v>
      </c>
      <c r="E40" s="104" t="s">
        <v>248</v>
      </c>
      <c r="F40" s="105" t="s">
        <v>170</v>
      </c>
      <c r="G40" s="132" t="s">
        <v>206</v>
      </c>
      <c r="H40" s="179">
        <v>2.5991898148148149E-2</v>
      </c>
      <c r="I40" s="141">
        <f t="shared" si="4"/>
        <v>3.7916666666666689E-3</v>
      </c>
      <c r="J40" s="142">
        <f t="shared" si="5"/>
        <v>40.071237756010689</v>
      </c>
      <c r="K40" s="95"/>
      <c r="L40" s="160"/>
      <c r="M40" s="101"/>
      <c r="N40" s="173"/>
    </row>
    <row r="41" spans="1:14" ht="21.75" customHeight="1" x14ac:dyDescent="0.2">
      <c r="A41" s="159">
        <v>19</v>
      </c>
      <c r="B41" s="102">
        <v>26</v>
      </c>
      <c r="C41" s="102"/>
      <c r="D41" s="103" t="s">
        <v>249</v>
      </c>
      <c r="E41" s="104" t="s">
        <v>250</v>
      </c>
      <c r="F41" s="105" t="s">
        <v>187</v>
      </c>
      <c r="G41" s="132" t="s">
        <v>198</v>
      </c>
      <c r="H41" s="179">
        <v>2.6033796296296294E-2</v>
      </c>
      <c r="I41" s="141">
        <f t="shared" si="4"/>
        <v>3.833564814814814E-3</v>
      </c>
      <c r="J41" s="142">
        <f t="shared" si="5"/>
        <v>40.01778568252557</v>
      </c>
      <c r="K41" s="95"/>
      <c r="L41" s="160"/>
      <c r="M41" s="101"/>
      <c r="N41" s="173"/>
    </row>
    <row r="42" spans="1:14" ht="21.75" customHeight="1" x14ac:dyDescent="0.2">
      <c r="A42" s="159">
        <v>20</v>
      </c>
      <c r="B42" s="102">
        <v>85</v>
      </c>
      <c r="C42" s="102"/>
      <c r="D42" s="103" t="s">
        <v>209</v>
      </c>
      <c r="E42" s="104" t="s">
        <v>210</v>
      </c>
      <c r="F42" s="105" t="s">
        <v>61</v>
      </c>
      <c r="G42" s="132" t="s">
        <v>198</v>
      </c>
      <c r="H42" s="179">
        <v>2.6050115740740742E-2</v>
      </c>
      <c r="I42" s="141">
        <f t="shared" si="4"/>
        <v>3.8498842592592612E-3</v>
      </c>
      <c r="J42" s="142">
        <f t="shared" si="5"/>
        <v>39.982230119946692</v>
      </c>
      <c r="K42" s="95"/>
      <c r="L42" s="160"/>
      <c r="M42" s="101"/>
      <c r="N42" s="173"/>
    </row>
    <row r="43" spans="1:14" ht="21.75" customHeight="1" x14ac:dyDescent="0.2">
      <c r="A43" s="159">
        <v>21</v>
      </c>
      <c r="B43" s="102">
        <v>35</v>
      </c>
      <c r="C43" s="102"/>
      <c r="D43" s="103" t="s">
        <v>251</v>
      </c>
      <c r="E43" s="104" t="s">
        <v>252</v>
      </c>
      <c r="F43" s="105" t="s">
        <v>61</v>
      </c>
      <c r="G43" s="132" t="s">
        <v>198</v>
      </c>
      <c r="H43" s="179">
        <v>2.6391203703703705E-2</v>
      </c>
      <c r="I43" s="141">
        <f t="shared" si="4"/>
        <v>4.1909722222222244E-3</v>
      </c>
      <c r="J43" s="142">
        <f t="shared" si="5"/>
        <v>39.473684210526315</v>
      </c>
      <c r="K43" s="95"/>
      <c r="L43" s="160"/>
      <c r="M43" s="101"/>
      <c r="N43" s="173"/>
    </row>
    <row r="44" spans="1:14" ht="21.75" customHeight="1" thickBot="1" x14ac:dyDescent="0.25">
      <c r="A44" s="162">
        <v>22</v>
      </c>
      <c r="B44" s="163">
        <v>36</v>
      </c>
      <c r="C44" s="163"/>
      <c r="D44" s="164" t="s">
        <v>253</v>
      </c>
      <c r="E44" s="165" t="s">
        <v>254</v>
      </c>
      <c r="F44" s="174" t="s">
        <v>170</v>
      </c>
      <c r="G44" s="166" t="s">
        <v>198</v>
      </c>
      <c r="H44" s="180">
        <v>2.7222685185185183E-2</v>
      </c>
      <c r="I44" s="167">
        <f t="shared" si="4"/>
        <v>5.0224537037037026E-3</v>
      </c>
      <c r="J44" s="168">
        <f t="shared" si="5"/>
        <v>38.265306122448976</v>
      </c>
      <c r="K44" s="169"/>
      <c r="L44" s="170"/>
      <c r="M44" s="101">
        <v>0.5342844907407408</v>
      </c>
      <c r="N44" s="173">
        <v>0.52152777777777304</v>
      </c>
    </row>
    <row r="45" spans="1:14" ht="6.75" customHeight="1" thickTop="1" thickBot="1" x14ac:dyDescent="0.25">
      <c r="A45" s="153"/>
      <c r="B45" s="154"/>
      <c r="C45" s="154"/>
      <c r="D45" s="155"/>
      <c r="E45" s="156"/>
      <c r="F45" s="106"/>
      <c r="G45" s="157"/>
      <c r="H45" s="158"/>
      <c r="I45" s="158"/>
      <c r="J45" s="158"/>
      <c r="K45" s="158"/>
      <c r="L45" s="158"/>
    </row>
    <row r="46" spans="1:14" ht="15.75" thickTop="1" x14ac:dyDescent="0.2">
      <c r="A46" s="234" t="s">
        <v>49</v>
      </c>
      <c r="B46" s="235"/>
      <c r="C46" s="235"/>
      <c r="D46" s="235"/>
      <c r="E46" s="235"/>
      <c r="F46" s="235"/>
      <c r="G46" s="235" t="s">
        <v>50</v>
      </c>
      <c r="H46" s="235"/>
      <c r="I46" s="235"/>
      <c r="J46" s="235"/>
      <c r="K46" s="235"/>
      <c r="L46" s="236"/>
    </row>
    <row r="47" spans="1:14" x14ac:dyDescent="0.2">
      <c r="A47" s="171" t="s">
        <v>255</v>
      </c>
      <c r="B47" s="108"/>
      <c r="C47" s="109"/>
      <c r="D47" s="108"/>
      <c r="E47" s="110"/>
      <c r="F47" s="111"/>
      <c r="G47" s="112" t="s">
        <v>177</v>
      </c>
      <c r="H47" s="172">
        <v>6</v>
      </c>
      <c r="I47" s="114"/>
      <c r="J47" s="115"/>
      <c r="K47" s="133" t="s">
        <v>185</v>
      </c>
      <c r="L47" s="117">
        <f>COUNTIF(F23:F44,"ЗМС")</f>
        <v>0</v>
      </c>
    </row>
    <row r="48" spans="1:14" x14ac:dyDescent="0.2">
      <c r="A48" s="171" t="s">
        <v>256</v>
      </c>
      <c r="B48" s="108"/>
      <c r="C48" s="118"/>
      <c r="D48" s="108"/>
      <c r="E48" s="119"/>
      <c r="F48" s="120"/>
      <c r="G48" s="121" t="s">
        <v>178</v>
      </c>
      <c r="H48" s="113">
        <f>H49+H54</f>
        <v>22</v>
      </c>
      <c r="I48" s="122"/>
      <c r="J48" s="123"/>
      <c r="K48" s="133" t="s">
        <v>186</v>
      </c>
      <c r="L48" s="117">
        <f>COUNTIF(F23:F44,"МСМК")</f>
        <v>1</v>
      </c>
    </row>
    <row r="49" spans="1:12" x14ac:dyDescent="0.2">
      <c r="A49" s="171" t="s">
        <v>257</v>
      </c>
      <c r="B49" s="108"/>
      <c r="C49" s="124"/>
      <c r="D49" s="108"/>
      <c r="E49" s="119"/>
      <c r="F49" s="120"/>
      <c r="G49" s="121" t="s">
        <v>179</v>
      </c>
      <c r="H49" s="113">
        <f>H50+H51+H52+H53</f>
        <v>22</v>
      </c>
      <c r="I49" s="122"/>
      <c r="J49" s="123"/>
      <c r="K49" s="133" t="s">
        <v>187</v>
      </c>
      <c r="L49" s="117">
        <f>COUNTIF(F23:F44,"МС")</f>
        <v>3</v>
      </c>
    </row>
    <row r="50" spans="1:12" x14ac:dyDescent="0.2">
      <c r="A50" s="171" t="s">
        <v>212</v>
      </c>
      <c r="B50" s="108"/>
      <c r="C50" s="124"/>
      <c r="D50" s="108"/>
      <c r="E50" s="119"/>
      <c r="F50" s="120"/>
      <c r="G50" s="121" t="s">
        <v>180</v>
      </c>
      <c r="H50" s="113">
        <f>COUNT(A23:A152)</f>
        <v>22</v>
      </c>
      <c r="I50" s="122"/>
      <c r="J50" s="123"/>
      <c r="K50" s="116" t="s">
        <v>61</v>
      </c>
      <c r="L50" s="117">
        <f>COUNTIF(F23:F44,"КМС")</f>
        <v>16</v>
      </c>
    </row>
    <row r="51" spans="1:12" x14ac:dyDescent="0.2">
      <c r="A51" s="107"/>
      <c r="B51" s="108"/>
      <c r="C51" s="124"/>
      <c r="D51" s="108"/>
      <c r="E51" s="119"/>
      <c r="F51" s="120"/>
      <c r="G51" s="121" t="s">
        <v>181</v>
      </c>
      <c r="H51" s="113">
        <f>COUNTIF(A23:A151,"ЛИМ")</f>
        <v>0</v>
      </c>
      <c r="I51" s="122"/>
      <c r="J51" s="123"/>
      <c r="K51" s="116" t="s">
        <v>170</v>
      </c>
      <c r="L51" s="117">
        <f>COUNTIF(F23:F44,"1 СР")</f>
        <v>2</v>
      </c>
    </row>
    <row r="52" spans="1:12" x14ac:dyDescent="0.2">
      <c r="A52" s="107"/>
      <c r="B52" s="108"/>
      <c r="C52" s="108"/>
      <c r="D52" s="108"/>
      <c r="E52" s="119"/>
      <c r="F52" s="120"/>
      <c r="G52" s="121" t="s">
        <v>182</v>
      </c>
      <c r="H52" s="113">
        <f>COUNTIF(A23:A151,"НФ")</f>
        <v>0</v>
      </c>
      <c r="I52" s="122"/>
      <c r="J52" s="123"/>
      <c r="K52" s="116" t="s">
        <v>169</v>
      </c>
      <c r="L52" s="117">
        <f>COUNTIF(F23:F44,"2 СР")</f>
        <v>0</v>
      </c>
    </row>
    <row r="53" spans="1:12" x14ac:dyDescent="0.2">
      <c r="A53" s="107"/>
      <c r="B53" s="108"/>
      <c r="C53" s="108"/>
      <c r="D53" s="108"/>
      <c r="E53" s="119"/>
      <c r="F53" s="120"/>
      <c r="G53" s="121" t="s">
        <v>183</v>
      </c>
      <c r="H53" s="113">
        <f>COUNTIF(A23:A151,"ДСКВ")</f>
        <v>0</v>
      </c>
      <c r="I53" s="122"/>
      <c r="J53" s="123"/>
      <c r="K53" s="116" t="s">
        <v>168</v>
      </c>
      <c r="L53" s="117">
        <f>COUNTIF(F23:F45,"3 СР")</f>
        <v>0</v>
      </c>
    </row>
    <row r="54" spans="1:12" x14ac:dyDescent="0.2">
      <c r="A54" s="107"/>
      <c r="B54" s="108"/>
      <c r="C54" s="108"/>
      <c r="D54" s="108"/>
      <c r="E54" s="125"/>
      <c r="F54" s="126"/>
      <c r="G54" s="121" t="s">
        <v>184</v>
      </c>
      <c r="H54" s="113">
        <f>COUNTIF(A23:A151,"НС")</f>
        <v>0</v>
      </c>
      <c r="I54" s="127"/>
      <c r="J54" s="128"/>
      <c r="K54" s="133"/>
      <c r="L54" s="134"/>
    </row>
    <row r="55" spans="1:12" x14ac:dyDescent="0.2">
      <c r="A55" s="177"/>
      <c r="B55" s="175"/>
      <c r="C55" s="175"/>
      <c r="D55" s="176"/>
      <c r="E55" s="178"/>
      <c r="F55" s="135"/>
      <c r="G55" s="135"/>
      <c r="H55" s="136"/>
      <c r="I55" s="137"/>
      <c r="J55" s="138"/>
      <c r="K55" s="135"/>
      <c r="L55" s="129"/>
    </row>
    <row r="56" spans="1:12" ht="15.75" x14ac:dyDescent="0.2">
      <c r="A56" s="205" t="s">
        <v>51</v>
      </c>
      <c r="B56" s="201"/>
      <c r="C56" s="201"/>
      <c r="D56" s="201"/>
      <c r="E56" s="201" t="s">
        <v>52</v>
      </c>
      <c r="F56" s="201"/>
      <c r="G56" s="201"/>
      <c r="H56" s="201" t="s">
        <v>53</v>
      </c>
      <c r="I56" s="201"/>
      <c r="J56" s="201" t="s">
        <v>211</v>
      </c>
      <c r="K56" s="201"/>
      <c r="L56" s="203"/>
    </row>
    <row r="57" spans="1:12" x14ac:dyDescent="0.2">
      <c r="A57" s="208"/>
      <c r="B57" s="209"/>
      <c r="C57" s="209"/>
      <c r="D57" s="209"/>
      <c r="E57" s="209"/>
      <c r="F57" s="202"/>
      <c r="G57" s="202"/>
      <c r="H57" s="202"/>
      <c r="I57" s="202"/>
      <c r="J57" s="202"/>
      <c r="K57" s="202"/>
      <c r="L57" s="204"/>
    </row>
    <row r="58" spans="1:12" x14ac:dyDescent="0.2">
      <c r="A58" s="130"/>
      <c r="B58" s="139"/>
      <c r="C58" s="139"/>
      <c r="D58" s="139"/>
      <c r="E58" s="140"/>
      <c r="F58" s="139"/>
      <c r="G58" s="139"/>
      <c r="H58" s="136"/>
      <c r="I58" s="136"/>
      <c r="J58" s="139"/>
      <c r="K58" s="139"/>
      <c r="L58" s="131"/>
    </row>
    <row r="59" spans="1:12" x14ac:dyDescent="0.2">
      <c r="A59" s="130"/>
      <c r="B59" s="139"/>
      <c r="C59" s="139"/>
      <c r="D59" s="139"/>
      <c r="E59" s="140"/>
      <c r="F59" s="139"/>
      <c r="G59" s="139"/>
      <c r="H59" s="136"/>
      <c r="I59" s="136"/>
      <c r="J59" s="139"/>
      <c r="K59" s="139"/>
      <c r="L59" s="131"/>
    </row>
    <row r="60" spans="1:12" x14ac:dyDescent="0.2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10"/>
    </row>
    <row r="61" spans="1:12" x14ac:dyDescent="0.2">
      <c r="A61" s="208"/>
      <c r="B61" s="209"/>
      <c r="C61" s="209"/>
      <c r="D61" s="209"/>
      <c r="E61" s="209"/>
      <c r="F61" s="211"/>
      <c r="G61" s="211"/>
      <c r="H61" s="211"/>
      <c r="I61" s="211"/>
      <c r="J61" s="211"/>
      <c r="K61" s="211"/>
      <c r="L61" s="212"/>
    </row>
    <row r="62" spans="1:12" ht="15" customHeight="1" thickBot="1" x14ac:dyDescent="0.25">
      <c r="A62" s="206"/>
      <c r="B62" s="207"/>
      <c r="C62" s="207"/>
      <c r="D62" s="207"/>
      <c r="E62" s="202" t="str">
        <f>G17</f>
        <v>ПУСТЫНСКИЙ А.Л. (ВК, г. УСОЛЬЕ-СИБИРСКОЕ)</v>
      </c>
      <c r="F62" s="202"/>
      <c r="G62" s="202"/>
      <c r="H62" s="202" t="str">
        <f>G18</f>
        <v>КЛЮЧНИКОВА О.А. (ВК, г. ЧИТА)</v>
      </c>
      <c r="I62" s="202"/>
      <c r="J62" s="202" t="str">
        <f>G19</f>
        <v>ЖЕРЕБЦОВА М.С. (ВК, г. ЧИТА)</v>
      </c>
      <c r="K62" s="202"/>
      <c r="L62" s="204"/>
    </row>
    <row r="63" spans="1:12" ht="13.5" thickTop="1" x14ac:dyDescent="0.2"/>
  </sheetData>
  <sortState ref="A23:U120">
    <sortCondition ref="A23:A120"/>
  </sortState>
  <mergeCells count="43">
    <mergeCell ref="A46:F46"/>
    <mergeCell ref="G46:L46"/>
    <mergeCell ref="I21:I22"/>
    <mergeCell ref="J21:J22"/>
    <mergeCell ref="A7:L7"/>
    <mergeCell ref="H15:L15"/>
    <mergeCell ref="A8:L8"/>
    <mergeCell ref="A1:L1"/>
    <mergeCell ref="A2:L2"/>
    <mergeCell ref="A3:L3"/>
    <mergeCell ref="A4:L4"/>
    <mergeCell ref="A6:L6"/>
    <mergeCell ref="A5:L5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56:I56"/>
    <mergeCell ref="H62:I62"/>
    <mergeCell ref="J56:L56"/>
    <mergeCell ref="J62:L62"/>
    <mergeCell ref="A56:D56"/>
    <mergeCell ref="A62:D62"/>
    <mergeCell ref="E56:G56"/>
    <mergeCell ref="E62:G62"/>
    <mergeCell ref="A57:E57"/>
    <mergeCell ref="F57:L57"/>
    <mergeCell ref="A60:E60"/>
    <mergeCell ref="F60:L60"/>
    <mergeCell ref="A61:E61"/>
    <mergeCell ref="F61:L61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2021-10-15T13:16:34Z</dcterms:modified>
</cp:coreProperties>
</file>