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группа дев" sheetId="98" r:id="rId1"/>
  </sheets>
  <definedNames>
    <definedName name="_xlnm.Print_Titles" localSheetId="0">'группа дев'!$21:$22</definedName>
    <definedName name="_xlnm.Print_Area" localSheetId="0">'группа дев'!$A$1:$L$66</definedName>
  </definedNames>
  <calcPr calcId="152511" refMode="R1C1"/>
</workbook>
</file>

<file path=xl/calcChain.xml><?xml version="1.0" encoding="utf-8"?>
<calcChain xmlns="http://schemas.openxmlformats.org/spreadsheetml/2006/main">
  <c r="J23" i="98" l="1"/>
  <c r="I55" i="98" l="1"/>
  <c r="I54" i="98"/>
  <c r="I34" i="98"/>
  <c r="I35" i="98"/>
  <c r="I36" i="98"/>
  <c r="I37" i="98"/>
  <c r="I38" i="98"/>
  <c r="I39" i="98"/>
  <c r="I40" i="98"/>
  <c r="I41" i="98"/>
  <c r="I42" i="98"/>
  <c r="I43" i="98"/>
  <c r="I44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24" i="98"/>
  <c r="L56" i="98" l="1"/>
  <c r="L57" i="98"/>
  <c r="L55" i="98"/>
  <c r="L52" i="98"/>
  <c r="L51" i="98"/>
  <c r="I58" i="98"/>
  <c r="I57" i="98"/>
  <c r="I56" i="98"/>
  <c r="L54" i="98"/>
  <c r="L53" i="98"/>
  <c r="I53" i="98" l="1"/>
  <c r="I52" i="98" s="1"/>
  <c r="I26" i="98"/>
  <c r="I27" i="98"/>
  <c r="I28" i="98"/>
  <c r="I29" i="98"/>
  <c r="I30" i="98"/>
  <c r="I31" i="98"/>
  <c r="I32" i="98"/>
  <c r="I33" i="98"/>
  <c r="I25" i="98"/>
  <c r="I24" i="98"/>
</calcChain>
</file>

<file path=xl/sharedStrings.xml><?xml version="1.0" encoding="utf-8"?>
<sst xmlns="http://schemas.openxmlformats.org/spreadsheetml/2006/main" count="181" uniqueCount="125">
  <si>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</si>
  <si>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</si>
  <si>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</si>
  <si>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</si>
  <si>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</si>
  <si>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</si>
  <si>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</si>
  <si>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</si>
  <si>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</si>
  <si>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</si>
  <si>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</si>
  <si>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</si>
  <si>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</si>
  <si>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</si>
  <si>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</si>
  <si>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</si>
  <si>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</si>
  <si>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</si>
  <si>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</si>
  <si>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</si>
  <si>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</si>
  <si>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</si>
  <si>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</si>
  <si>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</si>
  <si>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</si>
  <si>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СКОРОСТЬ км/ч</t>
  </si>
  <si>
    <t>Санкт-Петербург</t>
  </si>
  <si>
    <t>ВЫПОЛНЕНИЕ НТУ ЕВСК</t>
  </si>
  <si>
    <t>ОТСТАВАНИЕ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</si>
  <si>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</si>
  <si>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</si>
  <si>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</si>
  <si>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</si>
  <si>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</si>
  <si>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БАБАЕВ С.А. (ВК, г. Великие Луки) 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</si>
  <si>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</si>
  <si>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</si>
  <si>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</si>
  <si>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</si>
  <si>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г. Великие Луки</t>
    </r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</si>
  <si>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</si>
  <si>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</si>
  <si>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</si>
  <si>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</si>
  <si>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</si>
  <si>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</si>
  <si>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</si>
  <si>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</si>
  <si>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</si>
  <si>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</si>
  <si>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</si>
  <si>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</si>
  <si>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</si>
  <si>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</si>
  <si>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</si>
  <si>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</si>
  <si>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</si>
  <si>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</si>
  <si>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</si>
  <si>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</si>
  <si>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памяти ЗТР А.Г. Сидорова</t>
  </si>
  <si>
    <t>№ ЕКП 2021: 33277</t>
  </si>
  <si>
    <t>17.08.2006</t>
  </si>
  <si>
    <t>29.09.2005</t>
  </si>
  <si>
    <t>01.07.2006</t>
  </si>
  <si>
    <t>03.01.2006</t>
  </si>
  <si>
    <t>15.05.2006</t>
  </si>
  <si>
    <t>12.03.2006</t>
  </si>
  <si>
    <t>06.04.2006</t>
  </si>
  <si>
    <t>23.05.2006</t>
  </si>
  <si>
    <t>08.03.2006</t>
  </si>
  <si>
    <t>19.06.2006</t>
  </si>
  <si>
    <t>14.05.2006</t>
  </si>
  <si>
    <t>24.07.2006</t>
  </si>
  <si>
    <t>06.05.2006</t>
  </si>
  <si>
    <t>12.02.2006</t>
  </si>
  <si>
    <t>22.07.2005</t>
  </si>
  <si>
    <t>03.04.2006</t>
  </si>
  <si>
    <t>26.04.2006</t>
  </si>
  <si>
    <t>Воронежская область</t>
  </si>
  <si>
    <t>30.06.2006</t>
  </si>
  <si>
    <t>11.08.2006</t>
  </si>
  <si>
    <t>17.02.2006</t>
  </si>
  <si>
    <t>Тверская область</t>
  </si>
  <si>
    <t>16.10.2005</t>
  </si>
  <si>
    <t>05.01.2005</t>
  </si>
  <si>
    <t>30.01.2005</t>
  </si>
  <si>
    <t>13.11.2006</t>
  </si>
  <si>
    <t>Лимит времени</t>
  </si>
  <si>
    <t>РЫБИНА Светлана</t>
  </si>
  <si>
    <t>МУЧКАЕВА Людмила</t>
  </si>
  <si>
    <t>ВЕСЕЛОВА Екатерина</t>
  </si>
  <si>
    <t>СЛЕСАРЕВА Анастасия</t>
  </si>
  <si>
    <t>КЛИМЕНКО Эвелина</t>
  </si>
  <si>
    <t>БОГДАНОВА Елизавета</t>
  </si>
  <si>
    <t>ТИМОФЕЕВА Варвара</t>
  </si>
  <si>
    <t>ИВАНОВА Виктория</t>
  </si>
  <si>
    <t>ЩЕКОТОВА Анастасия</t>
  </si>
  <si>
    <t>РОЗАНОВА Анастасия</t>
  </si>
  <si>
    <t>СЛЕСАРЕВА Елизавета</t>
  </si>
  <si>
    <t>ЛЮБИМКИНА Виктория</t>
  </si>
  <si>
    <t>КОРЯКОВА Елена</t>
  </si>
  <si>
    <t>ДМИТРИЕВА Ангелина</t>
  </si>
  <si>
    <t>ФЕДОРОВА Екатерина</t>
  </si>
  <si>
    <t>ТКАЧУК Анастасия</t>
  </si>
  <si>
    <t>БОВКУН Елизавета</t>
  </si>
  <si>
    <t>КОРОЛЕВА София</t>
  </si>
  <si>
    <t>ВЕДЕРНИКОВА Карина</t>
  </si>
  <si>
    <t>ХАРИНА Дарья</t>
  </si>
  <si>
    <t>БЕКЖАНОВА Алина</t>
  </si>
  <si>
    <t>ЛЕБЕДЕВА Анастасия</t>
  </si>
  <si>
    <t>КОРНИЛОВА Анастасия</t>
  </si>
  <si>
    <t>ВОРОНИНА Алиса</t>
  </si>
  <si>
    <t>шоссе - групповая гонка</t>
  </si>
  <si>
    <r>
      <t>ДАТА ПРОВЕДЕНИЯ:</t>
    </r>
    <r>
      <rPr>
        <sz val="11"/>
        <rFont val="Times New Roman"/>
        <family val="1"/>
        <charset val="204"/>
      </rPr>
      <t xml:space="preserve"> 11 сентября 2021 года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</si>
  <si>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00м 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</si>
  <si>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15м</t>
    </r>
  </si>
  <si>
    <t>№ ВРВС: 0080621811Я</t>
  </si>
  <si>
    <t>8,0 км/5</t>
  </si>
  <si>
    <t>НС</t>
  </si>
  <si>
    <t>20.03.2005</t>
  </si>
  <si>
    <t>Температура: +20+23</t>
  </si>
  <si>
    <t>Влажность: 46%</t>
  </si>
  <si>
    <t>ЕРОШЕВСКАЯ Кира</t>
  </si>
  <si>
    <t>ИГНАШЕНКОВА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</si>
</sst>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"/>
    <numFmt numFmtId="165" formatCode="0.000"/>
    <numFmt numFmtId="166" formatCode="dd/mm/yyyy"/>
    <numFmt numFmtId="167" formatCode="h:mm:ss.0"/>
    <numFmt numFmtId="168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2B2E3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0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166" fontId="20" fillId="0" borderId="22" xfId="0" applyNumberFormat="1" applyFont="1" applyBorder="1" applyAlignment="1">
      <alignment horizontal="center" vertical="center" wrapText="1"/>
    </xf>
    <xf numFmtId="167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379493</xdr:colOff>
      <xdr:row>0</xdr:row>
      <xdr:rowOff>42336</xdr:rowOff>
    </xdr:from>
    <xdr:to>
      <xdr:col>3</xdr:col>
      <xdr:colOff>285750</xdr:colOff>
      <xdr:row>3</xdr:row>
      <xdr:rowOff>4132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26" y="42336"/>
          <a:ext cx="975174" cy="787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243417</xdr:colOff>
      <xdr:row>2</xdr:row>
      <xdr:rowOff>243068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74750" cy="793400"/>
        </a:xfrm>
        <a:prstGeom prst="rect">
          <a:avLst/>
        </a:prstGeom>
      </xdr:spPr>
    </xdr:pic>
    <xdr:clientData/>
  </xdr:twoCellAnchor>
  <xdr:twoCellAnchor editAs="oneCell">
    <xdr:from>
      <xdr:col>9</xdr:col>
      <xdr:colOff>417823</xdr:colOff>
      <xdr:row>0</xdr:row>
      <xdr:rowOff>0</xdr:rowOff>
    </xdr:from>
    <xdr:to>
      <xdr:col>10</xdr:col>
      <xdr:colOff>708086</xdr:colOff>
      <xdr:row>3</xdr:row>
      <xdr:rowOff>59910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740" y="0"/>
          <a:ext cx="988763" cy="885410"/>
        </a:xfrm>
        <a:prstGeom prst="rect">
          <a:avLst/>
        </a:prstGeom>
      </xdr:spPr>
    </xdr:pic>
    <xdr:clientData/>
  </xdr:twoCellAnchor>
  <xdr:twoCellAnchor editAs="oneCell">
    <xdr:from>
      <xdr:col>10</xdr:col>
      <xdr:colOff>878417</xdr:colOff>
      <xdr:row>0</xdr:row>
      <xdr:rowOff>42334</xdr:rowOff>
    </xdr:from>
    <xdr:to>
      <xdr:col>11</xdr:col>
      <xdr:colOff>882650</xdr:colOff>
      <xdr:row>2</xdr:row>
      <xdr:rowOff>139701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4" y="42334"/>
          <a:ext cx="914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67"/>
  <sheetViews>
    <sheetView tabSelected="1" view="pageBreakPreview" topLeftCell="A3" zoomScale="90" zoomScaleNormal="100" zoomScaleSheetLayoutView="90" workbookViewId="0">
      <selection activeCell="N24" sqref="N24"/>
    </sheetView>
  </sheetViews>
  <sheetFormatPr defaultRowHeight="12.75" x14ac:dyDescent="0.2"/>
  <cols>
    <col min="1" max="1" width="7" style="4" customWidth="1"/>
    <col min="2" max="2" width="7" style="44" customWidth="1"/>
    <col min="3" max="3" width="16" style="44" customWidth="1"/>
    <col min="4" max="4" width="25" style="4" customWidth="1"/>
    <col min="5" max="5" width="11.140625" style="4" customWidth="1"/>
    <col min="6" max="6" width="8.85546875" style="4" customWidth="1"/>
    <col min="7" max="7" width="20" style="4" customWidth="1"/>
    <col min="8" max="8" width="20.5703125" style="4" customWidth="1"/>
    <col min="9" max="9" width="12.5703125" style="4" customWidth="1"/>
    <col min="10" max="10" width="10.42578125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21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1.75" customHeight="1" x14ac:dyDescent="0.2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1.75" customHeight="1" x14ac:dyDescent="0.2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1.75" customHeight="1" x14ac:dyDescent="0.2">
      <c r="A4" s="124" t="s">
        <v>30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25" t="s">
        <v>16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s="6" customFormat="1" ht="18" customHeight="1" x14ac:dyDescent="0.2">
      <c r="A7" s="123" t="s">
        <v>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s="6" customFormat="1" ht="24" customHeight="1" thickBot="1" x14ac:dyDescent="0.25">
      <c r="A8" s="122" t="s">
        <v>60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19.5" customHeight="1" thickTop="1" x14ac:dyDescent="0.2">
      <c r="A9" s="106" t="s">
        <v>23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</row>
    <row r="10" spans="1:12" ht="18" customHeight="1" x14ac:dyDescent="0.2">
      <c r="A10" s="109" t="s">
        <v>113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ht="19.5" customHeight="1" x14ac:dyDescent="0.2">
      <c r="A11" s="109" t="s">
        <v>33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5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 x14ac:dyDescent="0.2">
      <c r="A13" s="10" t="s">
        <v>39</v>
      </c>
      <c r="B13" s="11"/>
      <c r="C13" s="11"/>
      <c r="D13" s="12"/>
      <c r="E13" s="13"/>
      <c r="F13" s="13"/>
      <c r="G13" s="57" t="s">
        <v>115</v>
      </c>
      <c r="H13" s="13"/>
      <c r="I13" s="13"/>
      <c r="J13" s="13"/>
      <c r="K13" s="14"/>
      <c r="L13" s="15" t="s">
        <v>117</v>
      </c>
    </row>
    <row r="14" spans="1:12" ht="15.75" x14ac:dyDescent="0.25">
      <c r="A14" s="16" t="s">
        <v>114</v>
      </c>
      <c r="B14" s="17"/>
      <c r="C14" s="17"/>
      <c r="D14" s="18"/>
      <c r="E14" s="18"/>
      <c r="F14" s="18"/>
      <c r="G14" s="58" t="s">
        <v>116</v>
      </c>
      <c r="H14" s="18"/>
      <c r="I14" s="18"/>
      <c r="J14" s="18"/>
      <c r="K14" s="19"/>
      <c r="L14" s="56" t="s">
        <v>61</v>
      </c>
    </row>
    <row r="15" spans="1:12" ht="14.25" x14ac:dyDescent="0.2">
      <c r="A15" s="112" t="s">
        <v>10</v>
      </c>
      <c r="B15" s="88"/>
      <c r="C15" s="88"/>
      <c r="D15" s="88"/>
      <c r="E15" s="88"/>
      <c r="F15" s="88"/>
      <c r="G15" s="113"/>
      <c r="H15" s="87" t="s">
        <v>1</v>
      </c>
      <c r="I15" s="88"/>
      <c r="J15" s="88"/>
      <c r="K15" s="88"/>
      <c r="L15" s="89"/>
    </row>
    <row r="16" spans="1:12" ht="15" x14ac:dyDescent="0.2">
      <c r="A16" s="20" t="s">
        <v>19</v>
      </c>
      <c r="B16" s="21"/>
      <c r="C16" s="21"/>
      <c r="D16" s="22"/>
      <c r="E16" s="23"/>
      <c r="F16" s="22"/>
      <c r="G16" s="24"/>
      <c r="H16" s="25" t="s">
        <v>56</v>
      </c>
      <c r="I16" s="26"/>
      <c r="J16" s="26"/>
      <c r="K16" s="26"/>
      <c r="L16" s="27"/>
    </row>
    <row r="17" spans="1:12" ht="15" x14ac:dyDescent="0.2">
      <c r="A17" s="20" t="s">
        <v>20</v>
      </c>
      <c r="B17" s="21"/>
      <c r="C17" s="21"/>
      <c r="D17" s="28"/>
      <c r="E17" s="23"/>
      <c r="F17" s="22"/>
      <c r="G17" s="24" t="s">
        <v>31</v>
      </c>
      <c r="H17" s="25" t="s">
        <v>57</v>
      </c>
      <c r="I17" s="26"/>
      <c r="J17" s="26"/>
      <c r="K17" s="26"/>
      <c r="L17" s="27"/>
    </row>
    <row r="18" spans="1:12" ht="15" x14ac:dyDescent="0.2">
      <c r="A18" s="20" t="s">
        <v>21</v>
      </c>
      <c r="B18" s="21"/>
      <c r="C18" s="21"/>
      <c r="D18" s="28"/>
      <c r="E18" s="23"/>
      <c r="F18" s="22"/>
      <c r="G18" s="24" t="s">
        <v>32</v>
      </c>
      <c r="H18" s="25" t="s">
        <v>58</v>
      </c>
      <c r="I18" s="26"/>
      <c r="J18" s="26"/>
      <c r="K18" s="26"/>
      <c r="L18" s="27"/>
    </row>
    <row r="19" spans="1:12" ht="15.75" thickBot="1" x14ac:dyDescent="0.25">
      <c r="A19" s="20" t="s">
        <v>17</v>
      </c>
      <c r="B19" s="29"/>
      <c r="C19" s="29"/>
      <c r="D19" s="30"/>
      <c r="E19" s="30"/>
      <c r="F19" s="30"/>
      <c r="G19" s="31" t="s">
        <v>34</v>
      </c>
      <c r="H19" s="25" t="s">
        <v>59</v>
      </c>
      <c r="I19" s="26"/>
      <c r="J19" s="26"/>
      <c r="K19" s="43">
        <v>40</v>
      </c>
      <c r="L19" s="27" t="s">
        <v>118</v>
      </c>
    </row>
    <row r="20" spans="1:12" ht="6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46" customFormat="1" ht="21" customHeight="1" thickTop="1" x14ac:dyDescent="0.2">
      <c r="A21" s="114" t="s">
        <v>7</v>
      </c>
      <c r="B21" s="116" t="s">
        <v>13</v>
      </c>
      <c r="C21" s="116" t="s">
        <v>22</v>
      </c>
      <c r="D21" s="116" t="s">
        <v>2</v>
      </c>
      <c r="E21" s="116" t="s">
        <v>38</v>
      </c>
      <c r="F21" s="116" t="s">
        <v>9</v>
      </c>
      <c r="G21" s="116" t="s">
        <v>14</v>
      </c>
      <c r="H21" s="116" t="s">
        <v>8</v>
      </c>
      <c r="I21" s="116" t="s">
        <v>28</v>
      </c>
      <c r="J21" s="116" t="s">
        <v>25</v>
      </c>
      <c r="K21" s="120" t="s">
        <v>27</v>
      </c>
      <c r="L21" s="118" t="s">
        <v>15</v>
      </c>
    </row>
    <row r="22" spans="1:12" s="46" customFormat="1" ht="13.5" customHeight="1" x14ac:dyDescent="0.2">
      <c r="A22" s="115"/>
      <c r="B22" s="117"/>
      <c r="C22" s="117"/>
      <c r="D22" s="117"/>
      <c r="E22" s="117"/>
      <c r="F22" s="117"/>
      <c r="G22" s="117"/>
      <c r="H22" s="117"/>
      <c r="I22" s="117"/>
      <c r="J22" s="117"/>
      <c r="K22" s="121"/>
      <c r="L22" s="119"/>
    </row>
    <row r="23" spans="1:12" s="64" customFormat="1" ht="18" customHeight="1" x14ac:dyDescent="0.2">
      <c r="A23" s="60">
        <v>1</v>
      </c>
      <c r="B23" s="61">
        <v>5</v>
      </c>
      <c r="C23" s="61">
        <v>10117452331</v>
      </c>
      <c r="D23" s="62" t="s">
        <v>92</v>
      </c>
      <c r="E23" s="63" t="s">
        <v>65</v>
      </c>
      <c r="F23" s="61" t="s">
        <v>41</v>
      </c>
      <c r="G23" s="61" t="s">
        <v>36</v>
      </c>
      <c r="H23" s="128">
        <v>4.8506944444444443E-2</v>
      </c>
      <c r="I23" s="128"/>
      <c r="J23" s="59">
        <f>IFERROR($K$19*3600/(HOUR(H23)*3600+MINUTE(H23)*60+SECOND(H23)),"")</f>
        <v>34.359341445955621</v>
      </c>
      <c r="K23" s="66" t="s">
        <v>35</v>
      </c>
      <c r="L23" s="67"/>
    </row>
    <row r="24" spans="1:12" s="64" customFormat="1" ht="18" customHeight="1" x14ac:dyDescent="0.2">
      <c r="A24" s="60">
        <v>2</v>
      </c>
      <c r="B24" s="61">
        <v>4</v>
      </c>
      <c r="C24" s="61">
        <v>10117450816</v>
      </c>
      <c r="D24" s="62" t="s">
        <v>91</v>
      </c>
      <c r="E24" s="63" t="s">
        <v>64</v>
      </c>
      <c r="F24" s="61" t="s">
        <v>41</v>
      </c>
      <c r="G24" s="61" t="s">
        <v>36</v>
      </c>
      <c r="H24" s="128">
        <v>4.8506944444444443E-2</v>
      </c>
      <c r="I24" s="128">
        <f>H24-$H$23</f>
        <v>0</v>
      </c>
      <c r="J24" s="59">
        <f>IFERROR($K$19*3600/(HOUR(H24)*3600+MINUTE(H24)*60+SECOND(H24)),"")</f>
        <v>34.359341445955621</v>
      </c>
      <c r="K24" s="66" t="s">
        <v>35</v>
      </c>
      <c r="L24" s="67"/>
    </row>
    <row r="25" spans="1:12" s="64" customFormat="1" ht="18" customHeight="1" x14ac:dyDescent="0.2">
      <c r="A25" s="60">
        <v>3</v>
      </c>
      <c r="B25" s="61">
        <v>6</v>
      </c>
      <c r="C25" s="61">
        <v>10117457583</v>
      </c>
      <c r="D25" s="62" t="s">
        <v>94</v>
      </c>
      <c r="E25" s="63" t="s">
        <v>67</v>
      </c>
      <c r="F25" s="61" t="s">
        <v>41</v>
      </c>
      <c r="G25" s="61" t="s">
        <v>36</v>
      </c>
      <c r="H25" s="128">
        <v>4.8506944444444443E-2</v>
      </c>
      <c r="I25" s="128">
        <f>H25-$H$23</f>
        <v>0</v>
      </c>
      <c r="J25" s="59">
        <f t="shared" ref="J25:J46" si="0">IFERROR($K$19*3600/(HOUR(H25)*3600+MINUTE(H25)*60+SECOND(H25)),"")</f>
        <v>34.359341445955621</v>
      </c>
      <c r="K25" s="66" t="s">
        <v>35</v>
      </c>
      <c r="L25" s="67"/>
    </row>
    <row r="26" spans="1:12" s="64" customFormat="1" ht="18" customHeight="1" x14ac:dyDescent="0.2">
      <c r="A26" s="60">
        <v>4</v>
      </c>
      <c r="B26" s="61">
        <v>15</v>
      </c>
      <c r="C26" s="61">
        <v>10090053164</v>
      </c>
      <c r="D26" s="62" t="s">
        <v>93</v>
      </c>
      <c r="E26" s="63" t="s">
        <v>66</v>
      </c>
      <c r="F26" s="61" t="s">
        <v>41</v>
      </c>
      <c r="G26" s="61" t="s">
        <v>37</v>
      </c>
      <c r="H26" s="128">
        <v>4.8506944444444443E-2</v>
      </c>
      <c r="I26" s="128">
        <f t="shared" ref="I26:I46" si="1">H26-$H$23</f>
        <v>0</v>
      </c>
      <c r="J26" s="59">
        <f t="shared" si="0"/>
        <v>34.359341445955621</v>
      </c>
      <c r="K26" s="66" t="s">
        <v>35</v>
      </c>
      <c r="L26" s="67"/>
    </row>
    <row r="27" spans="1:12" s="64" customFormat="1" ht="18" customHeight="1" x14ac:dyDescent="0.2">
      <c r="A27" s="60">
        <v>5</v>
      </c>
      <c r="B27" s="61">
        <v>17</v>
      </c>
      <c r="C27" s="61">
        <v>10088344146</v>
      </c>
      <c r="D27" s="62" t="s">
        <v>90</v>
      </c>
      <c r="E27" s="63" t="s">
        <v>63</v>
      </c>
      <c r="F27" s="61" t="s">
        <v>40</v>
      </c>
      <c r="G27" s="61" t="s">
        <v>26</v>
      </c>
      <c r="H27" s="128">
        <v>4.8506944444444443E-2</v>
      </c>
      <c r="I27" s="128">
        <f t="shared" si="1"/>
        <v>0</v>
      </c>
      <c r="J27" s="59">
        <f t="shared" si="0"/>
        <v>34.359341445955621</v>
      </c>
      <c r="K27" s="66" t="s">
        <v>35</v>
      </c>
      <c r="L27" s="67"/>
    </row>
    <row r="28" spans="1:12" s="64" customFormat="1" ht="18" customHeight="1" x14ac:dyDescent="0.2">
      <c r="A28" s="60">
        <v>6</v>
      </c>
      <c r="B28" s="61">
        <v>10</v>
      </c>
      <c r="C28" s="61">
        <v>10096561157</v>
      </c>
      <c r="D28" s="62" t="s">
        <v>89</v>
      </c>
      <c r="E28" s="63" t="s">
        <v>62</v>
      </c>
      <c r="F28" s="61" t="s">
        <v>40</v>
      </c>
      <c r="G28" s="61" t="s">
        <v>43</v>
      </c>
      <c r="H28" s="128">
        <v>4.8506944444444443E-2</v>
      </c>
      <c r="I28" s="128">
        <f t="shared" si="1"/>
        <v>0</v>
      </c>
      <c r="J28" s="59">
        <f t="shared" si="0"/>
        <v>34.359341445955621</v>
      </c>
      <c r="K28" s="68"/>
      <c r="L28" s="67"/>
    </row>
    <row r="29" spans="1:12" s="64" customFormat="1" ht="18" customHeight="1" x14ac:dyDescent="0.2">
      <c r="A29" s="60">
        <v>7</v>
      </c>
      <c r="B29" s="61">
        <v>8</v>
      </c>
      <c r="C29" s="61">
        <v>10114923055</v>
      </c>
      <c r="D29" s="62" t="s">
        <v>95</v>
      </c>
      <c r="E29" s="63" t="s">
        <v>68</v>
      </c>
      <c r="F29" s="61" t="s">
        <v>40</v>
      </c>
      <c r="G29" s="73" t="s">
        <v>36</v>
      </c>
      <c r="H29" s="128">
        <v>4.8506944444444443E-2</v>
      </c>
      <c r="I29" s="128">
        <f t="shared" si="1"/>
        <v>0</v>
      </c>
      <c r="J29" s="59">
        <f t="shared" si="0"/>
        <v>34.359341445955621</v>
      </c>
      <c r="K29" s="68"/>
      <c r="L29" s="67"/>
    </row>
    <row r="30" spans="1:12" s="64" customFormat="1" ht="18" customHeight="1" x14ac:dyDescent="0.2">
      <c r="A30" s="60">
        <v>8</v>
      </c>
      <c r="B30" s="61">
        <v>2</v>
      </c>
      <c r="C30" s="61"/>
      <c r="D30" s="62" t="s">
        <v>99</v>
      </c>
      <c r="E30" s="63" t="s">
        <v>72</v>
      </c>
      <c r="F30" s="61" t="s">
        <v>41</v>
      </c>
      <c r="G30" s="73" t="s">
        <v>36</v>
      </c>
      <c r="H30" s="128">
        <v>4.8506944444444443E-2</v>
      </c>
      <c r="I30" s="128">
        <f t="shared" si="1"/>
        <v>0</v>
      </c>
      <c r="J30" s="59">
        <f t="shared" si="0"/>
        <v>34.359341445955621</v>
      </c>
      <c r="K30" s="68"/>
      <c r="L30" s="67"/>
    </row>
    <row r="31" spans="1:12" s="64" customFormat="1" ht="18" customHeight="1" x14ac:dyDescent="0.2">
      <c r="A31" s="60">
        <v>9</v>
      </c>
      <c r="B31" s="61">
        <v>14</v>
      </c>
      <c r="C31" s="61">
        <v>10117244486</v>
      </c>
      <c r="D31" s="62" t="s">
        <v>96</v>
      </c>
      <c r="E31" s="63" t="s">
        <v>69</v>
      </c>
      <c r="F31" s="61" t="s">
        <v>41</v>
      </c>
      <c r="G31" s="61" t="s">
        <v>37</v>
      </c>
      <c r="H31" s="128">
        <v>4.8506944444444443E-2</v>
      </c>
      <c r="I31" s="128">
        <f t="shared" si="1"/>
        <v>0</v>
      </c>
      <c r="J31" s="59">
        <f t="shared" si="0"/>
        <v>34.359341445955621</v>
      </c>
      <c r="K31" s="68"/>
      <c r="L31" s="67"/>
    </row>
    <row r="32" spans="1:12" s="64" customFormat="1" ht="18" customHeight="1" x14ac:dyDescent="0.2">
      <c r="A32" s="60">
        <v>10</v>
      </c>
      <c r="B32" s="61">
        <v>9</v>
      </c>
      <c r="C32" s="61"/>
      <c r="D32" s="62" t="s">
        <v>123</v>
      </c>
      <c r="E32" s="63" t="s">
        <v>73</v>
      </c>
      <c r="F32" s="61" t="s">
        <v>40</v>
      </c>
      <c r="G32" s="61" t="s">
        <v>36</v>
      </c>
      <c r="H32" s="128">
        <v>4.854166666666667E-2</v>
      </c>
      <c r="I32" s="128">
        <f t="shared" si="1"/>
        <v>3.472222222222765E-5</v>
      </c>
      <c r="J32" s="59">
        <f t="shared" si="0"/>
        <v>34.334763948497852</v>
      </c>
      <c r="K32" s="68"/>
      <c r="L32" s="69"/>
    </row>
    <row r="33" spans="1:12" s="64" customFormat="1" ht="18" customHeight="1" x14ac:dyDescent="0.2">
      <c r="A33" s="60">
        <v>11</v>
      </c>
      <c r="B33" s="61">
        <v>11</v>
      </c>
      <c r="C33" s="61">
        <v>10107167806</v>
      </c>
      <c r="D33" s="62" t="s">
        <v>97</v>
      </c>
      <c r="E33" s="63" t="s">
        <v>70</v>
      </c>
      <c r="F33" s="61" t="s">
        <v>40</v>
      </c>
      <c r="G33" s="61" t="s">
        <v>43</v>
      </c>
      <c r="H33" s="128">
        <v>4.854166666666667E-2</v>
      </c>
      <c r="I33" s="128">
        <f t="shared" si="1"/>
        <v>3.472222222222765E-5</v>
      </c>
      <c r="J33" s="59">
        <f t="shared" si="0"/>
        <v>34.334763948497852</v>
      </c>
      <c r="K33" s="70"/>
      <c r="L33" s="71"/>
    </row>
    <row r="34" spans="1:12" s="64" customFormat="1" ht="18" customHeight="1" x14ac:dyDescent="0.2">
      <c r="A34" s="60">
        <v>12</v>
      </c>
      <c r="B34" s="61">
        <v>1</v>
      </c>
      <c r="C34" s="61">
        <v>10115801513</v>
      </c>
      <c r="D34" s="62" t="s">
        <v>101</v>
      </c>
      <c r="E34" s="63" t="s">
        <v>75</v>
      </c>
      <c r="F34" s="61" t="s">
        <v>41</v>
      </c>
      <c r="G34" s="61" t="s">
        <v>36</v>
      </c>
      <c r="H34" s="128">
        <v>4.854166666666667E-2</v>
      </c>
      <c r="I34" s="128">
        <f t="shared" si="1"/>
        <v>3.472222222222765E-5</v>
      </c>
      <c r="J34" s="59">
        <f t="shared" si="0"/>
        <v>34.334763948497852</v>
      </c>
      <c r="K34" s="70"/>
      <c r="L34" s="71"/>
    </row>
    <row r="35" spans="1:12" s="64" customFormat="1" ht="18" customHeight="1" x14ac:dyDescent="0.2">
      <c r="A35" s="60">
        <v>13</v>
      </c>
      <c r="B35" s="61">
        <v>13</v>
      </c>
      <c r="C35" s="61">
        <v>10089582211</v>
      </c>
      <c r="D35" s="62" t="s">
        <v>98</v>
      </c>
      <c r="E35" s="63" t="s">
        <v>71</v>
      </c>
      <c r="F35" s="61" t="s">
        <v>41</v>
      </c>
      <c r="G35" s="61" t="s">
        <v>37</v>
      </c>
      <c r="H35" s="128">
        <v>4.9027777777777781E-2</v>
      </c>
      <c r="I35" s="128">
        <f t="shared" si="1"/>
        <v>5.2083333333333842E-4</v>
      </c>
      <c r="J35" s="59">
        <f t="shared" si="0"/>
        <v>33.994334277620396</v>
      </c>
      <c r="K35" s="70"/>
      <c r="L35" s="71"/>
    </row>
    <row r="36" spans="1:12" s="64" customFormat="1" ht="18" customHeight="1" x14ac:dyDescent="0.2">
      <c r="A36" s="60">
        <v>14</v>
      </c>
      <c r="B36" s="61">
        <v>12</v>
      </c>
      <c r="C36" s="61">
        <v>10089792375</v>
      </c>
      <c r="D36" s="62" t="s">
        <v>100</v>
      </c>
      <c r="E36" s="63" t="s">
        <v>74</v>
      </c>
      <c r="F36" s="61" t="s">
        <v>41</v>
      </c>
      <c r="G36" s="61" t="s">
        <v>37</v>
      </c>
      <c r="H36" s="128">
        <v>5.0474537037037033E-2</v>
      </c>
      <c r="I36" s="128">
        <f t="shared" si="1"/>
        <v>1.9675925925925902E-3</v>
      </c>
      <c r="J36" s="59">
        <f t="shared" si="0"/>
        <v>33.019949552854847</v>
      </c>
      <c r="K36" s="70"/>
      <c r="L36" s="71"/>
    </row>
    <row r="37" spans="1:12" s="64" customFormat="1" ht="18" customHeight="1" x14ac:dyDescent="0.2">
      <c r="A37" s="60">
        <v>15</v>
      </c>
      <c r="B37" s="61">
        <v>18</v>
      </c>
      <c r="C37" s="61">
        <v>10036093983</v>
      </c>
      <c r="D37" s="62" t="s">
        <v>102</v>
      </c>
      <c r="E37" s="63" t="s">
        <v>76</v>
      </c>
      <c r="F37" s="61" t="s">
        <v>40</v>
      </c>
      <c r="G37" s="61" t="s">
        <v>37</v>
      </c>
      <c r="H37" s="128">
        <v>5.0763888888888886E-2</v>
      </c>
      <c r="I37" s="128">
        <f t="shared" si="1"/>
        <v>2.2569444444444434E-3</v>
      </c>
      <c r="J37" s="59">
        <f t="shared" si="0"/>
        <v>32.831737346101228</v>
      </c>
      <c r="K37" s="70"/>
      <c r="L37" s="71"/>
    </row>
    <row r="38" spans="1:12" s="64" customFormat="1" ht="18" customHeight="1" x14ac:dyDescent="0.2">
      <c r="A38" s="60">
        <v>16</v>
      </c>
      <c r="B38" s="61">
        <v>19</v>
      </c>
      <c r="C38" s="61">
        <v>10116904885</v>
      </c>
      <c r="D38" s="62" t="s">
        <v>108</v>
      </c>
      <c r="E38" s="63" t="s">
        <v>84</v>
      </c>
      <c r="F38" s="61" t="s">
        <v>40</v>
      </c>
      <c r="G38" s="61" t="s">
        <v>79</v>
      </c>
      <c r="H38" s="128">
        <v>5.0763888888888886E-2</v>
      </c>
      <c r="I38" s="128">
        <f t="shared" si="1"/>
        <v>2.2569444444444434E-3</v>
      </c>
      <c r="J38" s="59">
        <f t="shared" si="0"/>
        <v>32.831737346101228</v>
      </c>
      <c r="K38" s="70"/>
      <c r="L38" s="71"/>
    </row>
    <row r="39" spans="1:12" s="64" customFormat="1" ht="18" customHeight="1" x14ac:dyDescent="0.2">
      <c r="A39" s="60">
        <v>17</v>
      </c>
      <c r="B39" s="61">
        <v>16</v>
      </c>
      <c r="C39" s="61"/>
      <c r="D39" s="62" t="s">
        <v>105</v>
      </c>
      <c r="E39" s="63" t="s">
        <v>80</v>
      </c>
      <c r="F39" s="61" t="s">
        <v>40</v>
      </c>
      <c r="G39" s="61" t="s">
        <v>37</v>
      </c>
      <c r="H39" s="128">
        <v>5.0763888888888886E-2</v>
      </c>
      <c r="I39" s="128">
        <f t="shared" si="1"/>
        <v>2.2569444444444434E-3</v>
      </c>
      <c r="J39" s="59">
        <f t="shared" si="0"/>
        <v>32.831737346101228</v>
      </c>
      <c r="K39" s="70"/>
      <c r="L39" s="71"/>
    </row>
    <row r="40" spans="1:12" s="64" customFormat="1" ht="18" customHeight="1" x14ac:dyDescent="0.2">
      <c r="A40" s="60">
        <v>18</v>
      </c>
      <c r="B40" s="61">
        <v>24</v>
      </c>
      <c r="C40" s="61"/>
      <c r="D40" s="62" t="s">
        <v>107</v>
      </c>
      <c r="E40" s="63" t="s">
        <v>82</v>
      </c>
      <c r="F40" s="61" t="s">
        <v>42</v>
      </c>
      <c r="G40" s="61" t="s">
        <v>83</v>
      </c>
      <c r="H40" s="128">
        <v>5.0763888888888886E-2</v>
      </c>
      <c r="I40" s="128">
        <f t="shared" si="1"/>
        <v>2.2569444444444434E-3</v>
      </c>
      <c r="J40" s="59">
        <f t="shared" si="0"/>
        <v>32.831737346101228</v>
      </c>
      <c r="K40" s="70"/>
      <c r="L40" s="71"/>
    </row>
    <row r="41" spans="1:12" s="64" customFormat="1" ht="18" customHeight="1" x14ac:dyDescent="0.2">
      <c r="A41" s="60">
        <v>19</v>
      </c>
      <c r="B41" s="61">
        <v>22</v>
      </c>
      <c r="C41" s="61">
        <v>10117163856</v>
      </c>
      <c r="D41" s="62" t="s">
        <v>106</v>
      </c>
      <c r="E41" s="63" t="s">
        <v>81</v>
      </c>
      <c r="F41" s="61" t="s">
        <v>41</v>
      </c>
      <c r="G41" s="61" t="s">
        <v>79</v>
      </c>
      <c r="H41" s="128">
        <v>5.0868055555555548E-2</v>
      </c>
      <c r="I41" s="128">
        <f t="shared" si="1"/>
        <v>2.3611111111111055E-3</v>
      </c>
      <c r="J41" s="59">
        <f t="shared" si="0"/>
        <v>32.764505119453922</v>
      </c>
      <c r="K41" s="70"/>
      <c r="L41" s="71"/>
    </row>
    <row r="42" spans="1:12" s="64" customFormat="1" ht="18" customHeight="1" x14ac:dyDescent="0.2">
      <c r="A42" s="60">
        <v>20</v>
      </c>
      <c r="B42" s="61">
        <v>3</v>
      </c>
      <c r="C42" s="61"/>
      <c r="D42" s="62" t="s">
        <v>124</v>
      </c>
      <c r="E42" s="63" t="s">
        <v>65</v>
      </c>
      <c r="F42" s="61" t="s">
        <v>41</v>
      </c>
      <c r="G42" s="61" t="s">
        <v>36</v>
      </c>
      <c r="H42" s="128">
        <v>5.0740740740740746E-2</v>
      </c>
      <c r="I42" s="128">
        <f t="shared" si="1"/>
        <v>2.2337962962963032E-3</v>
      </c>
      <c r="J42" s="59">
        <f t="shared" si="0"/>
        <v>32.846715328467155</v>
      </c>
      <c r="K42" s="70"/>
      <c r="L42" s="71"/>
    </row>
    <row r="43" spans="1:12" s="64" customFormat="1" ht="18" customHeight="1" x14ac:dyDescent="0.2">
      <c r="A43" s="60">
        <v>21</v>
      </c>
      <c r="B43" s="61">
        <v>26</v>
      </c>
      <c r="C43" s="61"/>
      <c r="D43" s="62" t="s">
        <v>112</v>
      </c>
      <c r="E43" s="63" t="s">
        <v>87</v>
      </c>
      <c r="F43" s="61" t="s">
        <v>42</v>
      </c>
      <c r="G43" s="61" t="s">
        <v>83</v>
      </c>
      <c r="H43" s="128">
        <v>5.1354166666666666E-2</v>
      </c>
      <c r="I43" s="128">
        <f t="shared" si="1"/>
        <v>2.8472222222222232E-3</v>
      </c>
      <c r="J43" s="59">
        <f t="shared" si="0"/>
        <v>32.454361054766736</v>
      </c>
      <c r="K43" s="70"/>
      <c r="L43" s="71"/>
    </row>
    <row r="44" spans="1:12" s="64" customFormat="1" ht="18" customHeight="1" x14ac:dyDescent="0.2">
      <c r="A44" s="60">
        <v>22</v>
      </c>
      <c r="B44" s="61">
        <v>20</v>
      </c>
      <c r="C44" s="61">
        <v>10117161735</v>
      </c>
      <c r="D44" s="62" t="s">
        <v>111</v>
      </c>
      <c r="E44" s="63" t="s">
        <v>86</v>
      </c>
      <c r="F44" s="61" t="s">
        <v>40</v>
      </c>
      <c r="G44" s="61" t="s">
        <v>79</v>
      </c>
      <c r="H44" s="128">
        <v>5.1550925925925924E-2</v>
      </c>
      <c r="I44" s="128">
        <f t="shared" si="1"/>
        <v>3.0439814814814808E-3</v>
      </c>
      <c r="J44" s="59">
        <f t="shared" si="0"/>
        <v>32.330489447687469</v>
      </c>
      <c r="K44" s="70"/>
      <c r="L44" s="71"/>
    </row>
    <row r="45" spans="1:12" s="64" customFormat="1" ht="18" customHeight="1" x14ac:dyDescent="0.2">
      <c r="A45" s="60" t="s">
        <v>24</v>
      </c>
      <c r="B45" s="61">
        <v>7</v>
      </c>
      <c r="C45" s="61">
        <v>10091545449</v>
      </c>
      <c r="D45" s="62" t="s">
        <v>103</v>
      </c>
      <c r="E45" s="63" t="s">
        <v>77</v>
      </c>
      <c r="F45" s="61" t="s">
        <v>41</v>
      </c>
      <c r="G45" s="61" t="s">
        <v>36</v>
      </c>
      <c r="H45" s="128"/>
      <c r="I45" s="65"/>
      <c r="J45" s="59" t="str">
        <f t="shared" si="0"/>
        <v/>
      </c>
      <c r="K45" s="70"/>
      <c r="L45" s="71"/>
    </row>
    <row r="46" spans="1:12" s="64" customFormat="1" ht="18" customHeight="1" x14ac:dyDescent="0.2">
      <c r="A46" s="60" t="s">
        <v>24</v>
      </c>
      <c r="B46" s="61">
        <v>21</v>
      </c>
      <c r="C46" s="61">
        <v>10104582754</v>
      </c>
      <c r="D46" s="62" t="s">
        <v>104</v>
      </c>
      <c r="E46" s="63" t="s">
        <v>78</v>
      </c>
      <c r="F46" s="61" t="s">
        <v>35</v>
      </c>
      <c r="G46" s="61" t="s">
        <v>79</v>
      </c>
      <c r="H46" s="128"/>
      <c r="I46" s="65"/>
      <c r="J46" s="59" t="str">
        <f t="shared" si="0"/>
        <v/>
      </c>
      <c r="K46" s="70"/>
      <c r="L46" s="71"/>
    </row>
    <row r="47" spans="1:12" s="64" customFormat="1" ht="18" customHeight="1" x14ac:dyDescent="0.2">
      <c r="A47" s="60" t="s">
        <v>24</v>
      </c>
      <c r="B47" s="61">
        <v>23</v>
      </c>
      <c r="C47" s="61"/>
      <c r="D47" s="62" t="s">
        <v>110</v>
      </c>
      <c r="E47" s="63" t="s">
        <v>85</v>
      </c>
      <c r="F47" s="61" t="s">
        <v>42</v>
      </c>
      <c r="G47" s="61" t="s">
        <v>83</v>
      </c>
      <c r="H47" s="128"/>
      <c r="I47" s="65"/>
      <c r="J47" s="72"/>
      <c r="K47" s="70"/>
      <c r="L47" s="71"/>
    </row>
    <row r="48" spans="1:12" s="64" customFormat="1" ht="18" customHeight="1" thickBot="1" x14ac:dyDescent="0.25">
      <c r="A48" s="76" t="s">
        <v>119</v>
      </c>
      <c r="B48" s="77">
        <v>25</v>
      </c>
      <c r="C48" s="77"/>
      <c r="D48" s="78" t="s">
        <v>109</v>
      </c>
      <c r="E48" s="79" t="s">
        <v>120</v>
      </c>
      <c r="F48" s="77" t="s">
        <v>42</v>
      </c>
      <c r="G48" s="77" t="s">
        <v>83</v>
      </c>
      <c r="H48" s="129"/>
      <c r="I48" s="80"/>
      <c r="J48" s="81"/>
      <c r="K48" s="82"/>
      <c r="L48" s="83"/>
    </row>
    <row r="49" spans="1:19" ht="3.75" customHeight="1" thickTop="1" thickBot="1" x14ac:dyDescent="0.25">
      <c r="A49" s="36"/>
      <c r="B49" s="37"/>
      <c r="C49" s="37"/>
      <c r="D49" s="38"/>
      <c r="E49" s="39"/>
      <c r="F49" s="40"/>
      <c r="G49" s="41"/>
      <c r="H49" s="42"/>
      <c r="I49" s="42"/>
      <c r="J49" s="42"/>
      <c r="K49" s="42"/>
      <c r="L49" s="42"/>
    </row>
    <row r="50" spans="1:19" ht="15.75" thickTop="1" x14ac:dyDescent="0.2">
      <c r="A50" s="90" t="s">
        <v>5</v>
      </c>
      <c r="B50" s="91"/>
      <c r="C50" s="91"/>
      <c r="D50" s="91"/>
      <c r="E50" s="54"/>
      <c r="F50" s="54"/>
      <c r="G50" s="54"/>
      <c r="H50" s="91" t="s">
        <v>6</v>
      </c>
      <c r="I50" s="91"/>
      <c r="J50" s="91"/>
      <c r="K50" s="91"/>
      <c r="L50" s="92"/>
      <c r="M50" s="45"/>
      <c r="N50" s="45"/>
      <c r="O50" s="45"/>
      <c r="P50" s="45"/>
      <c r="Q50" s="45"/>
      <c r="R50" s="45"/>
      <c r="S50" s="45"/>
    </row>
    <row r="51" spans="1:19" ht="15" x14ac:dyDescent="0.2">
      <c r="A51" s="2" t="s">
        <v>121</v>
      </c>
      <c r="B51" s="29"/>
      <c r="C51" s="55"/>
      <c r="H51" s="1" t="s">
        <v>44</v>
      </c>
      <c r="I51" s="47">
        <v>6</v>
      </c>
      <c r="K51" s="48" t="s">
        <v>45</v>
      </c>
      <c r="L51" s="49">
        <f>COUNTIF(F20:F49,"ЗМС")</f>
        <v>0</v>
      </c>
      <c r="M51" s="45"/>
      <c r="N51" s="45"/>
      <c r="O51" s="45"/>
      <c r="P51" s="45"/>
      <c r="Q51" s="45"/>
      <c r="R51" s="45"/>
      <c r="S51" s="45"/>
    </row>
    <row r="52" spans="1:19" ht="15" x14ac:dyDescent="0.2">
      <c r="A52" s="2" t="s">
        <v>122</v>
      </c>
      <c r="B52" s="29"/>
      <c r="C52" s="55"/>
      <c r="H52" s="1" t="s">
        <v>46</v>
      </c>
      <c r="I52" s="47">
        <f>I53+I58</f>
        <v>26</v>
      </c>
      <c r="K52" s="48" t="s">
        <v>47</v>
      </c>
      <c r="L52" s="49">
        <f>COUNTIF(F20:F49,"МСМК")</f>
        <v>0</v>
      </c>
      <c r="M52" s="45"/>
      <c r="N52" s="45"/>
      <c r="O52" s="45"/>
      <c r="P52" s="45"/>
      <c r="Q52" s="45"/>
      <c r="R52" s="45"/>
      <c r="S52" s="45"/>
    </row>
    <row r="53" spans="1:19" ht="15" x14ac:dyDescent="0.2">
      <c r="A53" s="2" t="s">
        <v>54</v>
      </c>
      <c r="B53" s="29"/>
      <c r="C53" s="55"/>
      <c r="H53" s="1" t="s">
        <v>48</v>
      </c>
      <c r="I53" s="47">
        <f>I54+I56+I57</f>
        <v>25</v>
      </c>
      <c r="K53" s="48" t="s">
        <v>49</v>
      </c>
      <c r="L53" s="49">
        <f>COUNTIF(F20:F49,"МС")</f>
        <v>0</v>
      </c>
      <c r="M53" s="45"/>
      <c r="N53" s="45"/>
      <c r="O53" s="45"/>
      <c r="P53" s="45"/>
      <c r="Q53" s="45"/>
      <c r="R53" s="45"/>
      <c r="S53" s="45"/>
    </row>
    <row r="54" spans="1:19" ht="15" x14ac:dyDescent="0.2">
      <c r="A54" s="2" t="s">
        <v>55</v>
      </c>
      <c r="B54" s="29"/>
      <c r="C54" s="55"/>
      <c r="H54" s="1" t="s">
        <v>50</v>
      </c>
      <c r="I54" s="47">
        <f>COUNT(A20:A49)</f>
        <v>22</v>
      </c>
      <c r="K54" s="48" t="s">
        <v>35</v>
      </c>
      <c r="L54" s="49">
        <f>COUNTIF(F20:F49,"КМС")</f>
        <v>1</v>
      </c>
      <c r="M54" s="45"/>
      <c r="N54" s="45"/>
      <c r="O54" s="45"/>
      <c r="P54" s="45"/>
      <c r="Q54" s="45"/>
      <c r="R54" s="45"/>
      <c r="S54" s="45"/>
    </row>
    <row r="55" spans="1:19" ht="15" x14ac:dyDescent="0.2">
      <c r="A55" s="2"/>
      <c r="B55" s="29"/>
      <c r="C55" s="55"/>
      <c r="H55" s="74" t="s">
        <v>88</v>
      </c>
      <c r="I55" s="75">
        <f>COUNTIF(A23:A146,"ЛИМ")</f>
        <v>0</v>
      </c>
      <c r="K55" s="48" t="s">
        <v>40</v>
      </c>
      <c r="L55" s="49">
        <f>COUNTIF(F20:F49,"1 СР")</f>
        <v>9</v>
      </c>
      <c r="M55" s="45"/>
      <c r="N55" s="45"/>
      <c r="O55" s="45"/>
      <c r="P55" s="45"/>
      <c r="Q55" s="45"/>
      <c r="R55" s="45"/>
      <c r="S55" s="45"/>
    </row>
    <row r="56" spans="1:19" ht="15" x14ac:dyDescent="0.2">
      <c r="A56" s="50"/>
      <c r="B56" s="29"/>
      <c r="C56" s="55"/>
      <c r="H56" s="1" t="s">
        <v>51</v>
      </c>
      <c r="I56" s="47">
        <f>COUNTIF(A20:A49,"НФ")</f>
        <v>3</v>
      </c>
      <c r="K56" s="51" t="s">
        <v>41</v>
      </c>
      <c r="L56" s="52">
        <f>COUNTIF(F20:F48,"2 СР")</f>
        <v>12</v>
      </c>
      <c r="M56" s="45"/>
      <c r="N56" s="45"/>
      <c r="O56" s="45"/>
      <c r="P56" s="45"/>
      <c r="Q56" s="45"/>
      <c r="R56" s="45"/>
      <c r="S56" s="45"/>
    </row>
    <row r="57" spans="1:19" ht="15" x14ac:dyDescent="0.2">
      <c r="A57" s="3"/>
      <c r="B57" s="29"/>
      <c r="C57" s="55"/>
      <c r="H57" s="1" t="s">
        <v>52</v>
      </c>
      <c r="I57" s="47">
        <f>COUNTIF(A20:A49,"ДСКВ")</f>
        <v>0</v>
      </c>
      <c r="K57" s="51" t="s">
        <v>42</v>
      </c>
      <c r="L57" s="53">
        <f>COUNTIF(F20:F49,"3 СР")</f>
        <v>4</v>
      </c>
      <c r="M57" s="45"/>
      <c r="N57" s="45"/>
      <c r="O57" s="45"/>
      <c r="P57" s="45"/>
      <c r="Q57" s="45"/>
      <c r="R57" s="45"/>
      <c r="S57" s="45"/>
    </row>
    <row r="58" spans="1:19" ht="15" customHeight="1" x14ac:dyDescent="0.2">
      <c r="A58" s="3"/>
      <c r="B58" s="29"/>
      <c r="C58" s="55"/>
      <c r="H58" s="1" t="s">
        <v>53</v>
      </c>
      <c r="I58" s="47">
        <f>COUNTIF(A20:A49,"НС")</f>
        <v>1</v>
      </c>
      <c r="K58" s="126"/>
      <c r="L58" s="127"/>
    </row>
    <row r="59" spans="1:19" ht="15.75" x14ac:dyDescent="0.2">
      <c r="A59" s="93" t="s">
        <v>3</v>
      </c>
      <c r="B59" s="94"/>
      <c r="C59" s="94"/>
      <c r="D59" s="94"/>
      <c r="E59" s="94" t="s">
        <v>12</v>
      </c>
      <c r="F59" s="94"/>
      <c r="G59" s="94"/>
      <c r="H59" s="94"/>
      <c r="I59" s="94" t="s">
        <v>4</v>
      </c>
      <c r="J59" s="94"/>
      <c r="K59" s="94"/>
      <c r="L59" s="95"/>
    </row>
    <row r="60" spans="1:19" x14ac:dyDescent="0.2">
      <c r="A60" s="99"/>
      <c r="B60" s="100"/>
      <c r="C60" s="100"/>
      <c r="D60" s="100"/>
      <c r="E60" s="100"/>
      <c r="F60" s="101"/>
      <c r="G60" s="101"/>
      <c r="H60" s="101"/>
      <c r="I60" s="101"/>
      <c r="J60" s="101"/>
      <c r="K60" s="101"/>
      <c r="L60" s="102"/>
    </row>
    <row r="61" spans="1:19" x14ac:dyDescent="0.2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6"/>
    </row>
    <row r="62" spans="1:19" x14ac:dyDescent="0.2">
      <c r="A62" s="8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</row>
    <row r="63" spans="1:19" x14ac:dyDescent="0.2">
      <c r="A63" s="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6"/>
    </row>
    <row r="64" spans="1:19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3"/>
    </row>
    <row r="65" spans="1:12" x14ac:dyDescent="0.2">
      <c r="A65" s="99"/>
      <c r="B65" s="100"/>
      <c r="C65" s="100"/>
      <c r="D65" s="100"/>
      <c r="E65" s="100"/>
      <c r="F65" s="104"/>
      <c r="G65" s="104"/>
      <c r="H65" s="104"/>
      <c r="I65" s="104"/>
      <c r="J65" s="104"/>
      <c r="K65" s="104"/>
      <c r="L65" s="105"/>
    </row>
    <row r="66" spans="1:12" ht="16.5" thickBot="1" x14ac:dyDescent="0.25">
      <c r="A66" s="96"/>
      <c r="B66" s="97"/>
      <c r="C66" s="97"/>
      <c r="D66" s="97"/>
      <c r="E66" s="97" t="s">
        <v>31</v>
      </c>
      <c r="F66" s="97"/>
      <c r="G66" s="97"/>
      <c r="H66" s="97"/>
      <c r="I66" s="97" t="s">
        <v>32</v>
      </c>
      <c r="J66" s="97"/>
      <c r="K66" s="97"/>
      <c r="L66" s="98"/>
    </row>
    <row r="67" spans="1:12" ht="13.5" thickTop="1" x14ac:dyDescent="0.2"/>
  </sheetData>
  <mergeCells count="38">
    <mergeCell ref="A8:L8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66:D66"/>
    <mergeCell ref="E66:H66"/>
    <mergeCell ref="I66:L66"/>
    <mergeCell ref="A60:E60"/>
    <mergeCell ref="F60:L60"/>
    <mergeCell ref="A64:E64"/>
    <mergeCell ref="F64:L64"/>
    <mergeCell ref="A65:E65"/>
    <mergeCell ref="F65:L65"/>
    <mergeCell ref="H15:L15"/>
    <mergeCell ref="A50:D50"/>
    <mergeCell ref="H50:L50"/>
    <mergeCell ref="A59:D59"/>
    <mergeCell ref="E59:H59"/>
    <mergeCell ref="I59:L59"/>
  </mergeCells>
  <conditionalFormatting sqref="H51:H5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группа дев</vt:lpstr>
      <vt:lpstr>'группа дев'!Заголовки_для_печати</vt:lpstr>
      <vt:lpstr>'группа дев'!Область_печати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2021-09-28T11:08:47Z</dcterms:modified>
</cp:coreProperties>
</file>