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ФРИСТАЙЛ 2025\ОМСК КР -4эт и ВС  13-16 июня 2025\протоколы\"/>
    </mc:Choice>
  </mc:AlternateContent>
  <xr:revisionPtr revIDLastSave="0" documentId="13_ncr:1_{4FE89AE4-8723-4D38-8BE7-3548B608604F}" xr6:coauthVersionLast="47" xr6:coauthVersionMax="47" xr10:uidLastSave="{00000000-0000-0000-0000-000000000000}"/>
  <bookViews>
    <workbookView xWindow="-110" yWindow="-110" windowWidth="19420" windowHeight="10300" activeTab="1" xr2:uid="{196F704A-216F-493E-90C8-FE48BEC3DA8F}"/>
  </bookViews>
  <sheets>
    <sheet name="КР Женщины-оф.протокол" sheetId="1" r:id="rId1"/>
    <sheet name="КР Мужчины-оф.протокол" sheetId="2" r:id="rId2"/>
  </sheets>
  <externalReferences>
    <externalReference r:id="rId3"/>
  </externalReferences>
  <definedNames>
    <definedName name="_xlnm.Print_Titles" localSheetId="0">'КР Женщины-оф.протокол'!$21:$21</definedName>
    <definedName name="_xlnm.Print_Titles" localSheetId="1">'КР Мужчины-оф.протокол'!$21:$21</definedName>
    <definedName name="_xlnm.Print_Area" localSheetId="0">'КР Женщины-оф.протокол'!$A$1:$N$50</definedName>
    <definedName name="_xlnm.Print_Area" localSheetId="1">'КР Мужчины-оф.протокол'!$A$1:$N$58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2" l="1"/>
  <c r="G51" i="2"/>
  <c r="D51" i="2"/>
  <c r="L44" i="2"/>
  <c r="N42" i="2"/>
  <c r="H42" i="2"/>
  <c r="H41" i="2"/>
  <c r="H40" i="2"/>
  <c r="N39" i="2"/>
  <c r="N38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L30" i="2"/>
  <c r="G30" i="2"/>
  <c r="F30" i="2"/>
  <c r="E30" i="2"/>
  <c r="D30" i="2"/>
  <c r="C30" i="2"/>
  <c r="L29" i="2"/>
  <c r="G29" i="2"/>
  <c r="F29" i="2"/>
  <c r="E29" i="2"/>
  <c r="D29" i="2"/>
  <c r="C29" i="2"/>
  <c r="L28" i="2"/>
  <c r="G28" i="2"/>
  <c r="F28" i="2"/>
  <c r="E28" i="2"/>
  <c r="D28" i="2"/>
  <c r="C28" i="2"/>
  <c r="L27" i="2"/>
  <c r="G27" i="2"/>
  <c r="F27" i="2"/>
  <c r="E27" i="2"/>
  <c r="D27" i="2"/>
  <c r="C27" i="2"/>
  <c r="L26" i="2"/>
  <c r="G26" i="2"/>
  <c r="F26" i="2"/>
  <c r="E26" i="2"/>
  <c r="D26" i="2"/>
  <c r="C26" i="2"/>
  <c r="L25" i="2"/>
  <c r="G25" i="2"/>
  <c r="F25" i="2"/>
  <c r="E25" i="2"/>
  <c r="D25" i="2"/>
  <c r="C25" i="2"/>
  <c r="L24" i="2"/>
  <c r="G24" i="2"/>
  <c r="F24" i="2"/>
  <c r="E24" i="2"/>
  <c r="D24" i="2"/>
  <c r="C24" i="2"/>
  <c r="L23" i="2"/>
  <c r="G23" i="2"/>
  <c r="F23" i="2"/>
  <c r="N41" i="2" s="1"/>
  <c r="E23" i="2"/>
  <c r="D23" i="2"/>
  <c r="C23" i="2"/>
  <c r="L46" i="1"/>
  <c r="G46" i="1"/>
  <c r="D46" i="1"/>
  <c r="L39" i="1"/>
  <c r="H37" i="1"/>
  <c r="N36" i="1"/>
  <c r="H36" i="1"/>
  <c r="H35" i="1"/>
  <c r="N33" i="1"/>
  <c r="N32" i="1"/>
  <c r="G28" i="1"/>
  <c r="F28" i="1"/>
  <c r="N31" i="1" s="1"/>
  <c r="E28" i="1"/>
  <c r="D28" i="1"/>
  <c r="C28" i="1"/>
  <c r="G27" i="1"/>
  <c r="F27" i="1"/>
  <c r="E27" i="1"/>
  <c r="D27" i="1"/>
  <c r="C27" i="1"/>
  <c r="L26" i="1"/>
  <c r="G26" i="1"/>
  <c r="F26" i="1"/>
  <c r="E26" i="1"/>
  <c r="D26" i="1"/>
  <c r="C26" i="1"/>
  <c r="L25" i="1"/>
  <c r="G25" i="1"/>
  <c r="F25" i="1"/>
  <c r="E25" i="1"/>
  <c r="D25" i="1"/>
  <c r="C25" i="1"/>
  <c r="L24" i="1"/>
  <c r="G24" i="1"/>
  <c r="F24" i="1"/>
  <c r="E24" i="1"/>
  <c r="D24" i="1"/>
  <c r="C24" i="1"/>
  <c r="L23" i="1"/>
  <c r="G23" i="1"/>
  <c r="H31" i="1" s="1" a="1"/>
  <c r="H31" i="1" s="1"/>
  <c r="F23" i="1"/>
  <c r="N35" i="1" s="1"/>
  <c r="E23" i="1"/>
  <c r="D23" i="1"/>
  <c r="C23" i="1"/>
  <c r="N34" i="1" l="1"/>
  <c r="N37" i="1"/>
  <c r="N40" i="2"/>
  <c r="N36" i="2"/>
  <c r="N37" i="2"/>
</calcChain>
</file>

<file path=xl/sharedStrings.xml><?xml version="1.0" encoding="utf-8"?>
<sst xmlns="http://schemas.openxmlformats.org/spreadsheetml/2006/main" count="149" uniqueCount="69">
  <si>
    <t>Министерство спорта Российской Федерации</t>
  </si>
  <si>
    <t>Министерство спорта Омской области</t>
  </si>
  <si>
    <t>Федерация велосипедного спорта России</t>
  </si>
  <si>
    <t xml:space="preserve">Омская региональная общественная организация "Федерация велосипедного спорта" </t>
  </si>
  <si>
    <t>КУБОК РОССИИ</t>
  </si>
  <si>
    <t>4 ЭТАП</t>
  </si>
  <si>
    <t>по велосипедному спорту</t>
  </si>
  <si>
    <t>ИТОГОВЫЙ ПРОТОКОЛ</t>
  </si>
  <si>
    <t>ВМХ - фристайл - парк (или парк - смешанный)</t>
  </si>
  <si>
    <t>ЖЕНЩИНЫ</t>
  </si>
  <si>
    <t>МЕСТО ПРОВЕДЕНИЯ: г. Омск, "Парк Фристайл"</t>
  </si>
  <si>
    <t>НАЧАЛО ГОНКИ:</t>
  </si>
  <si>
    <t>13:00</t>
  </si>
  <si>
    <t>Номер-код ВРВС - 0080061612Я</t>
  </si>
  <si>
    <t>ДАТА ПРОВЕДЕНИЯ: 13 - 16 июня 2025 года</t>
  </si>
  <si>
    <t>ОКОНЧАНИЕ ГОНКИ:</t>
  </si>
  <si>
    <t>14:00</t>
  </si>
  <si>
    <t>ЕКП 2025 № - 2008550020030594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</si>
  <si>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</si>
  <si>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</si>
  <si>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</si>
  <si>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</si>
  <si>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</si>
  <si>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СЛАБКОВСКАЯ В.Н. ( ВК, г. ОМСК)</t>
  </si>
  <si>
    <t>ВЫСОТА СТАРТОВОЙ ГОРЫ (HD)(м):</t>
  </si>
  <si>
    <t>ГЛАВНЫЙ СЕКРЕТАРЬ:</t>
  </si>
  <si>
    <t>КОЧЕТКОВА Е.А. ( ВК, г. ОМСК)</t>
  </si>
  <si>
    <t>КОНТРОЛЬНОЕ ВРЕМЯ (МИН):</t>
  </si>
  <si>
    <t>СУДЬЯ НА ФИНИШЕ:</t>
  </si>
  <si>
    <t xml:space="preserve">ВЫСОЦКИЙ С.М. (1К, г. МОСКВА)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</si>
  <si>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</si>
  <si>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</si>
  <si>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</si>
  <si>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</si>
  <si>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</si>
  <si>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</si>
  <si>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</si>
  <si>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</si>
  <si>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</si>
  <si>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</si>
  <si>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</si>
  <si>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</si>
  <si>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</si>
  <si>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</si>
  <si>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Финал</t>
  </si>
  <si>
    <t>Квалификация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</si>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</sst>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5" fillId="0" borderId="0"/>
    <xf numFmtId="0" fontId="15" fillId="0" borderId="0"/>
  </cellStyleXfs>
  <cellXfs count="161">
    <xf numFmtId="0" fontId="0" fillId="0" borderId="0" xfId="0"/>
    <xf numFmtId="0" fontId="4" fillId="0" borderId="0" xfId="1" applyFont="1" applyAlignment="1">
      <alignment vertical="center"/>
    </xf>
    <xf numFmtId="0" fontId="3" fillId="0" borderId="0" xfId="2"/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0" fillId="0" borderId="12" xfId="2" applyFont="1" applyBorder="1" applyAlignment="1">
      <alignment horizontal="right"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vertical="center"/>
    </xf>
    <xf numFmtId="0" fontId="12" fillId="0" borderId="8" xfId="1" applyFont="1" applyBorder="1" applyAlignment="1">
      <alignment horizontal="right" vertical="center"/>
    </xf>
    <xf numFmtId="0" fontId="10" fillId="0" borderId="9" xfId="1" applyFont="1" applyBorder="1" applyAlignment="1">
      <alignment horizontal="right"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5" fillId="0" borderId="14" xfId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1" fillId="0" borderId="15" xfId="1" applyFont="1" applyBorder="1" applyAlignment="1">
      <alignment horizontal="right" vertical="center"/>
    </xf>
    <xf numFmtId="49" fontId="13" fillId="0" borderId="16" xfId="1" applyNumberFormat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49" fontId="13" fillId="0" borderId="14" xfId="1" applyNumberFormat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11" fillId="0" borderId="15" xfId="1" applyFont="1" applyBorder="1" applyAlignment="1">
      <alignment horizontal="right"/>
    </xf>
    <xf numFmtId="49" fontId="13" fillId="0" borderId="16" xfId="1" applyNumberFormat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vertical="center"/>
    </xf>
    <xf numFmtId="1" fontId="11" fillId="0" borderId="17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49" fontId="5" fillId="0" borderId="19" xfId="1" applyNumberFormat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27" xfId="1" applyNumberFormat="1" applyFont="1" applyFill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7" xfId="1" applyFont="1" applyBorder="1" applyAlignment="1">
      <alignment vertical="center"/>
    </xf>
    <xf numFmtId="14" fontId="18" fillId="0" borderId="27" xfId="1" applyNumberFormat="1" applyFont="1" applyBorder="1" applyAlignment="1">
      <alignment horizontal="center" vertical="center"/>
    </xf>
    <xf numFmtId="2" fontId="19" fillId="0" borderId="27" xfId="2" applyNumberFormat="1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2" fontId="18" fillId="0" borderId="27" xfId="2" applyNumberFormat="1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justify"/>
    </xf>
    <xf numFmtId="0" fontId="5" fillId="0" borderId="0" xfId="1" applyFont="1" applyAlignment="1">
      <alignment horizontal="center"/>
    </xf>
    <xf numFmtId="0" fontId="20" fillId="0" borderId="0" xfId="4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6" xfId="1" applyFont="1" applyBorder="1" applyAlignment="1">
      <alignment vertical="center" wrapText="1"/>
    </xf>
    <xf numFmtId="0" fontId="10" fillId="2" borderId="32" xfId="1" applyFont="1" applyFill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6" xfId="1" applyNumberFormat="1" applyFont="1" applyBorder="1" applyAlignment="1">
      <alignment vertical="center"/>
    </xf>
    <xf numFmtId="0" fontId="21" fillId="4" borderId="15" xfId="1" applyFont="1" applyFill="1" applyBorder="1" applyAlignment="1">
      <alignment horizontal="right" vertical="center"/>
    </xf>
    <xf numFmtId="0" fontId="5" fillId="0" borderId="3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49" fontId="5" fillId="0" borderId="35" xfId="1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right" vertical="center"/>
    </xf>
    <xf numFmtId="9" fontId="11" fillId="0" borderId="14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1" fillId="0" borderId="15" xfId="2" applyFont="1" applyBorder="1" applyAlignment="1">
      <alignment horizontal="right" vertical="center"/>
    </xf>
    <xf numFmtId="0" fontId="5" fillId="0" borderId="3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37" xfId="2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9" fontId="5" fillId="0" borderId="29" xfId="2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left" vertical="center"/>
    </xf>
    <xf numFmtId="49" fontId="11" fillId="0" borderId="14" xfId="1" applyNumberFormat="1" applyFont="1" applyBorder="1" applyAlignment="1">
      <alignment vertical="center"/>
    </xf>
    <xf numFmtId="49" fontId="11" fillId="0" borderId="17" xfId="1" applyNumberFormat="1" applyFont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0" fontId="12" fillId="2" borderId="14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8" fillId="0" borderId="38" xfId="1" applyFont="1" applyBorder="1" applyAlignment="1">
      <alignment vertical="center"/>
    </xf>
    <xf numFmtId="0" fontId="18" fillId="0" borderId="39" xfId="1" applyFont="1" applyBorder="1" applyAlignment="1">
      <alignment vertical="center"/>
    </xf>
    <xf numFmtId="0" fontId="18" fillId="0" borderId="39" xfId="1" applyFont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5" fillId="0" borderId="26" xfId="2" applyFont="1" applyBorder="1" applyAlignment="1">
      <alignment horizontal="center" vertical="center"/>
    </xf>
    <xf numFmtId="1" fontId="18" fillId="0" borderId="27" xfId="2" applyNumberFormat="1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 wrapText="1"/>
    </xf>
    <xf numFmtId="2" fontId="22" fillId="0" borderId="27" xfId="2" applyNumberFormat="1" applyFont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49" fontId="14" fillId="3" borderId="23" xfId="1" applyNumberFormat="1" applyFont="1" applyFill="1" applyBorder="1" applyAlignment="1">
      <alignment horizontal="center" vertical="center" wrapText="1"/>
    </xf>
    <xf numFmtId="49" fontId="14" fillId="3" borderId="24" xfId="1" applyNumberFormat="1" applyFont="1" applyFill="1" applyBorder="1" applyAlignment="1">
      <alignment horizontal="center" vertical="center" wrapText="1"/>
    </xf>
    <xf numFmtId="49" fontId="14" fillId="3" borderId="28" xfId="1" applyNumberFormat="1" applyFont="1" applyFill="1" applyBorder="1" applyAlignment="1">
      <alignment horizontal="center" vertical="center" wrapText="1"/>
    </xf>
    <xf numFmtId="49" fontId="14" fillId="3" borderId="29" xfId="1" applyNumberFormat="1" applyFont="1" applyFill="1" applyBorder="1" applyAlignment="1">
      <alignment horizontal="center" vertical="center" wrapText="1"/>
    </xf>
    <xf numFmtId="49" fontId="14" fillId="3" borderId="22" xfId="1" applyNumberFormat="1" applyFont="1" applyFill="1" applyBorder="1" applyAlignment="1">
      <alignment horizontal="center" vertical="center" wrapText="1"/>
    </xf>
    <xf numFmtId="49" fontId="14" fillId="2" borderId="22" xfId="3" applyNumberFormat="1" applyFont="1" applyFill="1" applyBorder="1" applyAlignment="1">
      <alignment horizontal="center" vertical="center" wrapText="1"/>
    </xf>
    <xf numFmtId="49" fontId="14" fillId="2" borderId="27" xfId="3" applyNumberFormat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4" fillId="2" borderId="21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2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</cellXfs>
  <cellStyles count="5">
    <cellStyle name="Обычный" xfId="0" builtinId="0"/>
    <cellStyle name="Обычный 2" xfId="1" xr:uid="{51777D7C-0C39-489E-89DA-05437CC0E85E}"/>
    <cellStyle name="Обычный 6" xfId="2" xr:uid="{00698E92-A39D-495F-A273-E6F6EAC23E9F}"/>
    <cellStyle name="Обычный_ID4938_RS_1" xfId="4" xr:uid="{A992E326-C4EF-4D0E-BEEC-507DBE35DCAC}"/>
    <cellStyle name="Обычный_Стартовый протокол Смирнов_20101106_Results" xfId="3" xr:uid="{C46D3133-07BF-4A6A-8183-0DD7A14E7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211561</xdr:colOff>
      <xdr:row>1</xdr:row>
      <xdr:rowOff>3830</xdr:rowOff>
    </xdr:from>
    <xdr:to>
      <xdr:col>13</xdr:col>
      <xdr:colOff>524437</xdr:colOff>
      <xdr:row>3</xdr:row>
      <xdr:rowOff>118129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F093316-8EC6-4202-BEF3-F11BD0A8A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1616161" y="257830"/>
          <a:ext cx="1055826" cy="622299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0</xdr:row>
      <xdr:rowOff>218168</xdr:rowOff>
    </xdr:from>
    <xdr:to>
      <xdr:col>2</xdr:col>
      <xdr:colOff>451531</xdr:colOff>
      <xdr:row>3</xdr:row>
      <xdr:rowOff>80056</xdr:rowOff>
    </xdr:to>
    <xdr:pic>
      <xdr:nvPicPr>
        <xdr:cNvPr id="6" name="Рисунок 4">
          <a:extLst>
            <a:ext uri="{FF2B5EF4-FFF2-40B4-BE49-F238E27FC236}">
              <a16:creationId xmlns:a16="http://schemas.microsoft.com/office/drawing/2014/main" id="{E9D81041-9079-4F63-BD8D-3884ADF0F9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357" y="218168"/>
          <a:ext cx="1085624" cy="62388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248534</xdr:colOff>
      <xdr:row>1</xdr:row>
      <xdr:rowOff>32094</xdr:rowOff>
    </xdr:from>
    <xdr:to>
      <xdr:col>13</xdr:col>
      <xdr:colOff>459475</xdr:colOff>
      <xdr:row>3</xdr:row>
      <xdr:rowOff>146393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85B97F3-0E19-40F4-B24D-E7FD12A7A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1773784" y="286094"/>
          <a:ext cx="1055491" cy="622299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0</xdr:row>
      <xdr:rowOff>218168</xdr:rowOff>
    </xdr:from>
    <xdr:to>
      <xdr:col>2</xdr:col>
      <xdr:colOff>439058</xdr:colOff>
      <xdr:row>3</xdr:row>
      <xdr:rowOff>80056</xdr:rowOff>
    </xdr:to>
    <xdr:pic>
      <xdr:nvPicPr>
        <xdr:cNvPr id="6" name="Рисунок 4">
          <a:extLst>
            <a:ext uri="{FF2B5EF4-FFF2-40B4-BE49-F238E27FC236}">
              <a16:creationId xmlns:a16="http://schemas.microsoft.com/office/drawing/2014/main" id="{837BB9FF-DA8C-43BD-A22D-0FE53C7F54E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357" y="218168"/>
          <a:ext cx="1092201" cy="623888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60;&#1056;&#1048;&#1057;&#1058;&#1040;&#1049;&#1051;%202025\&#1054;&#1052;&#1057;&#1050;%20&#1050;&#1056;%20-4&#1101;&#1090;%20&#1080;%20&#1042;&#1057;%20%2013-16%20&#1080;&#1102;&#1085;&#1103;%202025\&#1056;&#1072;&#1073;&#1086;&#1095;&#1072;&#1103;%20&#1050;&#1056;-4&#1101;&#1090;.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 Женщины-сумма"/>
      <sheetName val="КР Мужчины-сумма"/>
      <sheetName val="список"/>
      <sheetName val="спиУЧ-ВС "/>
      <sheetName val="спиУЧ-КР"/>
      <sheetName val="КР"/>
      <sheetName val="КР Женщины-оф.протокол"/>
      <sheetName val="КР Мужчины-оф.протокол"/>
      <sheetName val="ВС Ю-ры 17-18-оф.протокол "/>
      <sheetName val="ВС Ю13-14-оф.протокол"/>
      <sheetName val="ВС Ю-ки17-18-оф.протокол"/>
      <sheetName val="ВС Д15-16-оф.протокол "/>
      <sheetName val="список ПОО"/>
      <sheetName val="ПОО-Ю13-14"/>
      <sheetName val="ПОО-Д15-16"/>
      <sheetName val="ПОО-Ю-ры (2)"/>
      <sheetName val="ЧОО-муж"/>
      <sheetName val=" список мужчины КР"/>
      <sheetName val="Стартовый фин.муж."/>
      <sheetName val="список женщины КР"/>
      <sheetName val="Стартовый фин.ж"/>
      <sheetName val="Стартовый финал жен"/>
      <sheetName val="список Ю17-18-ВС "/>
      <sheetName val="Стартовый фин Ю17-18. "/>
      <sheetName val="список Ю15-16-ВС."/>
      <sheetName val="Стартовый фин ВС Ю15-16"/>
      <sheetName val="список Ю13-14-ВС. "/>
      <sheetName val="Стартовый квал ВС Ю13-14"/>
      <sheetName val="список Ю-ки17-18-ВС"/>
      <sheetName val="Стартовый фин ВС Ю-ки 17-18"/>
      <sheetName val="список Д15-16-ВС"/>
      <sheetName val="Стартовый фин ВС Д 15-16"/>
    </sheetNames>
    <definedNames>
      <definedName name="Print_Area" sheetId="2"/>
    </definedNames>
    <sheetDataSet>
      <sheetData sheetId="0">
        <row r="1">
          <cell r="A1" t="str">
            <v>Министерство спорта Российской Федерации</v>
          </cell>
        </row>
      </sheetData>
      <sheetData sheetId="1">
        <row r="1">
          <cell r="A1" t="str">
            <v>Министерство спорта Российской Федерации</v>
          </cell>
        </row>
      </sheetData>
      <sheetData sheetId="2">
        <row r="1">
          <cell r="A1" t="str">
            <v>№</v>
          </cell>
        </row>
      </sheetData>
      <sheetData sheetId="3">
        <row r="1">
          <cell r="A1" t="str">
            <v>Министерство спорта Российской Федерации</v>
          </cell>
        </row>
      </sheetData>
      <sheetData sheetId="4">
        <row r="1">
          <cell r="A1" t="str">
            <v>Министерство спорта Российской Федерации</v>
          </cell>
        </row>
      </sheetData>
      <sheetData sheetId="5">
        <row r="5">
          <cell r="G5" t="str">
            <v>КУБОК РОССИИ-1 ЭТАП</v>
          </cell>
        </row>
      </sheetData>
      <sheetData sheetId="6">
        <row r="1">
          <cell r="A1" t="str">
            <v>Министерство спорта Российской Федерации</v>
          </cell>
        </row>
      </sheetData>
      <sheetData sheetId="7">
        <row r="1">
          <cell r="A1" t="str">
            <v>Министерство спорта Российской Федерации</v>
          </cell>
        </row>
      </sheetData>
      <sheetData sheetId="8">
        <row r="1">
          <cell r="A1" t="str">
            <v>Министерство спорта Российской Федерации</v>
          </cell>
        </row>
      </sheetData>
      <sheetData sheetId="9">
        <row r="1">
          <cell r="A1" t="str">
            <v>Министерство спорта Российской Федерации</v>
          </cell>
        </row>
      </sheetData>
      <sheetData sheetId="10">
        <row r="1">
          <cell r="A1" t="str">
            <v>Министерство спорта Российской Федерации</v>
          </cell>
        </row>
      </sheetData>
      <sheetData sheetId="11">
        <row r="1">
          <cell r="A1" t="str">
            <v>Министерство спорта Российской Федерации</v>
          </cell>
        </row>
      </sheetData>
      <sheetData sheetId="12">
        <row r="8">
          <cell r="A8" t="str">
            <v>ПЕРВЕНСТВО ОМСКОЙ ОБЛАСТИ</v>
          </cell>
        </row>
      </sheetData>
      <sheetData sheetId="13">
        <row r="1">
          <cell r="A1" t="str">
            <v>Министерство спорта Российской Федерации</v>
          </cell>
        </row>
      </sheetData>
      <sheetData sheetId="14">
        <row r="1">
          <cell r="A1" t="str">
            <v>Министерство спорта Российской Федерации</v>
          </cell>
        </row>
      </sheetData>
      <sheetData sheetId="15">
        <row r="1">
          <cell r="A1" t="str">
            <v>Министерство спорта Российской Федерации</v>
          </cell>
        </row>
      </sheetData>
      <sheetData sheetId="16">
        <row r="1">
          <cell r="A1" t="str">
            <v>Министерство спорта Российской Федерации</v>
          </cell>
        </row>
      </sheetData>
      <sheetData sheetId="17">
        <row r="1">
          <cell r="A1" t="str">
            <v>КУБОК РОССИИ (4 ЭТАП)</v>
          </cell>
        </row>
      </sheetData>
      <sheetData sheetId="18">
        <row r="1">
          <cell r="A1" t="str">
            <v>КУБОК РОССИИ (1 ЭТАП)</v>
          </cell>
        </row>
      </sheetData>
      <sheetData sheetId="19">
        <row r="1">
          <cell r="A1" t="str">
            <v>КУБОК РОССИИ (4 ЭТАП)</v>
          </cell>
        </row>
      </sheetData>
      <sheetData sheetId="20">
        <row r="2">
          <cell r="B2" t="str">
            <v>Министерство спорта Российской Федерации</v>
          </cell>
        </row>
      </sheetData>
      <sheetData sheetId="21">
        <row r="2">
          <cell r="A2" t="str">
            <v>Министерство спорта Российской Федерации</v>
          </cell>
        </row>
      </sheetData>
      <sheetData sheetId="22">
        <row r="8">
          <cell r="A8" t="str">
            <v>ВСЕРОССИЙСКИЕ СОРЕВНОВАНИЯ</v>
          </cell>
        </row>
      </sheetData>
      <sheetData sheetId="23">
        <row r="2">
          <cell r="A2" t="str">
            <v>Министерство спорта Российской Федерации</v>
          </cell>
        </row>
      </sheetData>
      <sheetData sheetId="24">
        <row r="8">
          <cell r="A8" t="str">
            <v>ВСЕРОССИЙСКИЕ СОРЕВНОВАНИЯ</v>
          </cell>
        </row>
      </sheetData>
      <sheetData sheetId="25">
        <row r="2">
          <cell r="B2" t="str">
            <v>Министерство спорта Российской Федерации</v>
          </cell>
        </row>
      </sheetData>
      <sheetData sheetId="26">
        <row r="8">
          <cell r="A8" t="str">
            <v>ВСЕРОССИЙСКИЕ СОРЕВНОВАНИЯ</v>
          </cell>
        </row>
      </sheetData>
      <sheetData sheetId="27">
        <row r="2">
          <cell r="B2" t="str">
            <v>Министерство спорта Российской Федерации</v>
          </cell>
        </row>
      </sheetData>
      <sheetData sheetId="28">
        <row r="8">
          <cell r="A8" t="str">
            <v>ВСЕРОССИЙСКИЕ СОРЕВНОВАНИЯ</v>
          </cell>
        </row>
      </sheetData>
      <sheetData sheetId="29">
        <row r="2">
          <cell r="B2" t="str">
            <v>Министерство спорта Российской Федерации</v>
          </cell>
        </row>
      </sheetData>
      <sheetData sheetId="30">
        <row r="8">
          <cell r="A8" t="str">
            <v>ВСЕРОССИЙСКИЕ СОРЕВНОВАНИЯ</v>
          </cell>
        </row>
      </sheetData>
      <sheetData sheetId="31">
        <row r="2">
          <cell r="B2" t="str">
            <v>Министерство спорта Российской Федерации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A1F9-1F9B-4347-9E5C-64C3BB898617}">
  <sheetPr>
    <tabColor rgb="FFFF0000"/>
    <pageSetUpPr fitToPage="1"/>
  </sheetPr>
  <dimension ref="A1:U47"/>
  <sheetViews>
    <sheetView view="pageBreakPreview" zoomScale="50" zoomScaleNormal="50" zoomScaleSheetLayoutView="50" workbookViewId="0">
      <selection activeCell="A5" sqref="A5:N5"/>
    </sheetView>
  </sheetViews>
  <sheetFormatPr defaultColWidth="9.08984375" defaultRowHeight="13" x14ac:dyDescent="0.35"/>
  <cols>
    <col min="1" max="1" width="7" style="3" customWidth="1"/>
    <col min="2" max="2" width="6.36328125" style="100" customWidth="1"/>
    <col min="3" max="3" width="14.1796875" style="100" customWidth="1"/>
    <col min="4" max="4" width="38.36328125" style="3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0.6328125" style="3" customWidth="1"/>
    <col min="14" max="14" width="14.542968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"/>
    </row>
    <row r="2" spans="1:21" s="2" customFormat="1" ht="20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"/>
    </row>
    <row r="3" spans="1:21" s="2" customFormat="1" ht="20" customHeight="1" x14ac:dyDescent="0.2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"/>
    </row>
    <row r="4" spans="1:21" ht="19.5" customHeight="1" x14ac:dyDescent="0.35">
      <c r="A4" s="154" t="s">
        <v>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21" ht="21.5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Q5" s="2"/>
    </row>
    <row r="6" spans="1:21" s="5" customFormat="1" ht="22" customHeight="1" x14ac:dyDescent="0.35">
      <c r="A6" s="156" t="s">
        <v>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S6" s="6"/>
      <c r="T6" s="6"/>
      <c r="U6" s="6"/>
    </row>
    <row r="7" spans="1:21" s="5" customFormat="1" ht="17.5" customHeight="1" x14ac:dyDescent="0.35">
      <c r="A7" s="143" t="s">
        <v>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S7" s="6"/>
      <c r="T7" s="6"/>
      <c r="U7" s="6"/>
    </row>
    <row r="8" spans="1:21" s="5" customFormat="1" ht="21.5" customHeight="1" thickBot="1" x14ac:dyDescent="0.4">
      <c r="A8" s="144" t="s">
        <v>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S8" s="6"/>
      <c r="T8" s="6"/>
      <c r="U8" s="6"/>
    </row>
    <row r="9" spans="1:21" ht="20" customHeight="1" thickTop="1" x14ac:dyDescent="0.35">
      <c r="A9" s="145" t="s">
        <v>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1:21" ht="20" customHeight="1" x14ac:dyDescent="0.35">
      <c r="A10" s="148" t="s">
        <v>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50"/>
    </row>
    <row r="11" spans="1:21" ht="20" customHeight="1" x14ac:dyDescent="0.35">
      <c r="A11" s="148" t="s">
        <v>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50"/>
    </row>
    <row r="12" spans="1:21" ht="7.5" customHeight="1" x14ac:dyDescent="0.3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3"/>
    </row>
    <row r="13" spans="1:21" ht="15.5" x14ac:dyDescent="0.35">
      <c r="A13" s="7" t="s">
        <v>10</v>
      </c>
      <c r="B13" s="8"/>
      <c r="C13" s="8"/>
      <c r="D13" s="8"/>
      <c r="E13" s="9"/>
      <c r="F13" s="9"/>
      <c r="G13" s="10" t="s">
        <v>11</v>
      </c>
      <c r="H13" s="11" t="s">
        <v>12</v>
      </c>
      <c r="I13" s="9"/>
      <c r="J13" s="9"/>
      <c r="K13" s="9"/>
      <c r="L13" s="11"/>
      <c r="M13" s="12"/>
      <c r="N13" s="13" t="s">
        <v>13</v>
      </c>
    </row>
    <row r="14" spans="1:21" ht="15.5" x14ac:dyDescent="0.35">
      <c r="A14" s="14" t="s">
        <v>14</v>
      </c>
      <c r="B14" s="15"/>
      <c r="C14" s="15"/>
      <c r="D14" s="15"/>
      <c r="E14" s="16"/>
      <c r="F14" s="16"/>
      <c r="G14" s="17" t="s">
        <v>15</v>
      </c>
      <c r="H14" s="18" t="s">
        <v>16</v>
      </c>
      <c r="I14" s="16"/>
      <c r="J14" s="16"/>
      <c r="K14" s="16"/>
      <c r="L14" s="18"/>
      <c r="M14" s="19"/>
      <c r="N14" s="20" t="s">
        <v>17</v>
      </c>
    </row>
    <row r="15" spans="1:21" ht="14.5" x14ac:dyDescent="0.35">
      <c r="A15" s="131" t="s">
        <v>18</v>
      </c>
      <c r="B15" s="132"/>
      <c r="C15" s="132"/>
      <c r="D15" s="132"/>
      <c r="E15" s="132"/>
      <c r="F15" s="132"/>
      <c r="G15" s="133"/>
      <c r="H15" s="134" t="s">
        <v>19</v>
      </c>
      <c r="I15" s="132"/>
      <c r="J15" s="132"/>
      <c r="K15" s="132"/>
      <c r="L15" s="132"/>
      <c r="M15" s="132"/>
      <c r="N15" s="135"/>
    </row>
    <row r="16" spans="1:21" ht="14.5" x14ac:dyDescent="0.35">
      <c r="A16" s="21" t="s">
        <v>20</v>
      </c>
      <c r="B16" s="22"/>
      <c r="C16" s="22"/>
      <c r="D16" s="23"/>
      <c r="E16" s="24"/>
      <c r="F16" s="23"/>
      <c r="G16" s="25"/>
      <c r="H16" s="136" t="s">
        <v>21</v>
      </c>
      <c r="I16" s="137"/>
      <c r="J16" s="137"/>
      <c r="K16" s="137"/>
      <c r="L16" s="137"/>
      <c r="M16" s="137"/>
      <c r="N16" s="138"/>
    </row>
    <row r="17" spans="1:21" ht="14.5" x14ac:dyDescent="0.35">
      <c r="A17" s="21" t="s">
        <v>22</v>
      </c>
      <c r="B17" s="22"/>
      <c r="C17" s="22"/>
      <c r="D17" s="26"/>
      <c r="E17" s="24"/>
      <c r="F17" s="23"/>
      <c r="G17" s="27" t="s">
        <v>23</v>
      </c>
      <c r="H17" s="28" t="s">
        <v>24</v>
      </c>
      <c r="I17" s="29"/>
      <c r="J17" s="29"/>
      <c r="K17" s="29"/>
      <c r="L17" s="30"/>
      <c r="M17" s="29"/>
      <c r="N17" s="31"/>
    </row>
    <row r="18" spans="1:21" ht="14.5" x14ac:dyDescent="0.35">
      <c r="A18" s="32" t="s">
        <v>25</v>
      </c>
      <c r="B18" s="22"/>
      <c r="C18" s="22"/>
      <c r="D18" s="26"/>
      <c r="E18" s="24"/>
      <c r="F18" s="23"/>
      <c r="G18" s="27" t="s">
        <v>26</v>
      </c>
      <c r="H18" s="28" t="s">
        <v>27</v>
      </c>
      <c r="I18" s="29"/>
      <c r="J18" s="29"/>
      <c r="K18" s="29"/>
      <c r="L18" s="30"/>
      <c r="M18" s="29"/>
      <c r="N18" s="31"/>
    </row>
    <row r="19" spans="1:21" ht="15" thickBot="1" x14ac:dyDescent="0.4">
      <c r="A19" s="21" t="s">
        <v>28</v>
      </c>
      <c r="B19" s="33"/>
      <c r="C19" s="33"/>
      <c r="D19" s="34"/>
      <c r="E19" s="34"/>
      <c r="F19" s="34"/>
      <c r="G19" s="35" t="s">
        <v>29</v>
      </c>
      <c r="H19" s="36"/>
      <c r="I19" s="37"/>
      <c r="J19" s="37"/>
      <c r="K19" s="37"/>
      <c r="L19" s="38"/>
      <c r="M19" s="39"/>
      <c r="N19" s="40"/>
    </row>
    <row r="20" spans="1:21" ht="7.5" customHeight="1" thickTop="1" thickBot="1" x14ac:dyDescent="0.4">
      <c r="A20" s="41"/>
      <c r="B20" s="42"/>
      <c r="C20" s="42"/>
      <c r="D20" s="43"/>
      <c r="E20" s="43"/>
      <c r="F20" s="43"/>
      <c r="G20" s="43"/>
      <c r="H20" s="44"/>
      <c r="I20" s="43"/>
      <c r="J20" s="43"/>
      <c r="K20" s="43"/>
      <c r="L20" s="44"/>
      <c r="M20" s="43"/>
      <c r="N20" s="45"/>
    </row>
    <row r="21" spans="1:21" s="46" customFormat="1" ht="20.25" customHeight="1" thickTop="1" x14ac:dyDescent="0.35">
      <c r="A21" s="139" t="s">
        <v>30</v>
      </c>
      <c r="B21" s="141" t="s">
        <v>31</v>
      </c>
      <c r="C21" s="141" t="s">
        <v>32</v>
      </c>
      <c r="D21" s="141" t="s">
        <v>33</v>
      </c>
      <c r="E21" s="141" t="s">
        <v>34</v>
      </c>
      <c r="F21" s="141" t="s">
        <v>35</v>
      </c>
      <c r="G21" s="141" t="s">
        <v>36</v>
      </c>
      <c r="H21" s="117" t="s">
        <v>37</v>
      </c>
      <c r="I21" s="118"/>
      <c r="J21" s="121" t="s">
        <v>38</v>
      </c>
      <c r="K21" s="121"/>
      <c r="L21" s="122" t="s">
        <v>39</v>
      </c>
      <c r="M21" s="124" t="s">
        <v>40</v>
      </c>
      <c r="N21" s="126" t="s">
        <v>41</v>
      </c>
      <c r="P21" s="47"/>
      <c r="S21" s="48"/>
      <c r="T21" s="48"/>
      <c r="U21" s="48"/>
    </row>
    <row r="22" spans="1:21" s="46" customFormat="1" ht="17.25" customHeight="1" x14ac:dyDescent="0.35">
      <c r="A22" s="140"/>
      <c r="B22" s="142"/>
      <c r="C22" s="142"/>
      <c r="D22" s="142"/>
      <c r="E22" s="142"/>
      <c r="F22" s="142"/>
      <c r="G22" s="142"/>
      <c r="H22" s="119"/>
      <c r="I22" s="120"/>
      <c r="J22" s="49" t="s">
        <v>42</v>
      </c>
      <c r="K22" s="49" t="s">
        <v>43</v>
      </c>
      <c r="L22" s="123"/>
      <c r="M22" s="125"/>
      <c r="N22" s="127"/>
      <c r="P22" s="47"/>
      <c r="S22" s="48"/>
      <c r="T22" s="48"/>
      <c r="U22" s="48"/>
    </row>
    <row r="23" spans="1:21" ht="16.75" customHeight="1" x14ac:dyDescent="0.35">
      <c r="A23" s="50">
        <v>1</v>
      </c>
      <c r="B23" s="51">
        <v>23</v>
      </c>
      <c r="C23" s="52">
        <f>VLOOKUP(B23,[1]список!Print_Area,3)</f>
        <v>10066351620</v>
      </c>
      <c r="D23" s="53" t="str">
        <f>VLOOKUP(B23,[1]список!Print_Area,2)</f>
        <v>КРУГЛОВА Екатерина Сергеевна</v>
      </c>
      <c r="E23" s="54">
        <f>VLOOKUP(B23,[1]список!Print_Area,4)</f>
        <v>34518</v>
      </c>
      <c r="F23" s="52" t="str">
        <f>VLOOKUP(B23,[1]список!Print_Area,5)</f>
        <v>МС</v>
      </c>
      <c r="G23" s="52" t="str">
        <f>VLOOKUP(B23,[1]список!Print_Area,6)</f>
        <v>Самарская область</v>
      </c>
      <c r="H23" s="55">
        <v>37</v>
      </c>
      <c r="I23" s="56">
        <v>1</v>
      </c>
      <c r="J23" s="57">
        <v>51.66</v>
      </c>
      <c r="K23" s="57">
        <v>19.989999999999998</v>
      </c>
      <c r="L23" s="57">
        <f>MAX(J23:K23)</f>
        <v>51.66</v>
      </c>
      <c r="M23" s="58"/>
      <c r="N23" s="59" t="s">
        <v>44</v>
      </c>
      <c r="P23" s="47"/>
      <c r="Q23" s="46"/>
      <c r="R23" s="46"/>
      <c r="S23" s="48"/>
      <c r="T23" s="48"/>
      <c r="U23" s="48"/>
    </row>
    <row r="24" spans="1:21" ht="16.75" customHeight="1" x14ac:dyDescent="0.35">
      <c r="A24" s="50">
        <v>2</v>
      </c>
      <c r="B24" s="51">
        <v>22</v>
      </c>
      <c r="C24" s="52">
        <f>VLOOKUP(B24,[1]список!Print_Area,3)</f>
        <v>10119582489</v>
      </c>
      <c r="D24" s="53" t="str">
        <f>VLOOKUP(B24,[1]список!Print_Area,2)</f>
        <v>СИГАРЕВА Мария Сергеевна</v>
      </c>
      <c r="E24" s="54">
        <f>VLOOKUP(B24,[1]список!Print_Area,4)</f>
        <v>37972</v>
      </c>
      <c r="F24" s="52" t="str">
        <f>VLOOKUP(B24,[1]список!Print_Area,5)</f>
        <v>МС</v>
      </c>
      <c r="G24" s="52" t="str">
        <f>VLOOKUP(B24,[1]список!Print_Area,6)</f>
        <v>Санкт-Петербург</v>
      </c>
      <c r="H24" s="55">
        <v>34.33</v>
      </c>
      <c r="I24" s="56">
        <v>2</v>
      </c>
      <c r="J24" s="57">
        <v>45.67</v>
      </c>
      <c r="K24" s="57">
        <v>25</v>
      </c>
      <c r="L24" s="57">
        <f>MAX(J24:K24)</f>
        <v>45.67</v>
      </c>
      <c r="M24" s="58"/>
      <c r="N24" s="59" t="s">
        <v>44</v>
      </c>
      <c r="P24" s="47"/>
      <c r="Q24" s="46"/>
      <c r="R24" s="46"/>
      <c r="S24" s="48"/>
      <c r="T24" s="48"/>
      <c r="U24" s="48"/>
    </row>
    <row r="25" spans="1:21" ht="16.75" customHeight="1" x14ac:dyDescent="0.35">
      <c r="A25" s="50">
        <v>3</v>
      </c>
      <c r="B25" s="51">
        <v>19</v>
      </c>
      <c r="C25" s="52">
        <f>VLOOKUP(B25,[1]список!Print_Area,3)</f>
        <v>10097381415</v>
      </c>
      <c r="D25" s="53" t="str">
        <f>VLOOKUP(B25,[1]список!Print_Area,2)</f>
        <v>РИЗАЕВА Дарья Игоревна</v>
      </c>
      <c r="E25" s="54">
        <f>VLOOKUP(B25,[1]список!Print_Area,4)</f>
        <v>35351</v>
      </c>
      <c r="F25" s="52" t="str">
        <f>VLOOKUP(B25,[1]список!Print_Area,5)</f>
        <v>МС</v>
      </c>
      <c r="G25" s="52" t="str">
        <f>VLOOKUP(B25,[1]список!Print_Area,6)</f>
        <v>Самарская область</v>
      </c>
      <c r="H25" s="55">
        <v>31.5</v>
      </c>
      <c r="I25" s="56">
        <v>4</v>
      </c>
      <c r="J25" s="57">
        <v>40</v>
      </c>
      <c r="K25" s="57">
        <v>43.17</v>
      </c>
      <c r="L25" s="57">
        <f>MAX(J25:K25)</f>
        <v>43.17</v>
      </c>
      <c r="M25" s="58"/>
      <c r="N25" s="59" t="s">
        <v>44</v>
      </c>
      <c r="P25" s="47"/>
      <c r="Q25" s="46"/>
      <c r="R25" s="46"/>
      <c r="S25" s="48"/>
      <c r="T25" s="48"/>
      <c r="U25" s="48"/>
    </row>
    <row r="26" spans="1:21" ht="16.75" customHeight="1" x14ac:dyDescent="0.35">
      <c r="A26" s="50">
        <v>4</v>
      </c>
      <c r="B26" s="51">
        <v>24</v>
      </c>
      <c r="C26" s="52">
        <f>VLOOKUP(B26,[1]список!Print_Area,3)</f>
        <v>10066399413</v>
      </c>
      <c r="D26" s="53" t="str">
        <f>VLOOKUP(B26,[1]список!Print_Area,2)</f>
        <v>МАЛЫШЕВА Елена Александровна</v>
      </c>
      <c r="E26" s="54">
        <f>VLOOKUP(B26,[1]список!Print_Area,4)</f>
        <v>36485</v>
      </c>
      <c r="F26" s="52" t="str">
        <f>VLOOKUP(B26,[1]список!Print_Area,5)</f>
        <v>МС</v>
      </c>
      <c r="G26" s="52" t="str">
        <f>VLOOKUP(B26,[1]список!Print_Area,6)</f>
        <v>Московская область</v>
      </c>
      <c r="H26" s="55">
        <v>33.67</v>
      </c>
      <c r="I26" s="56">
        <v>3</v>
      </c>
      <c r="J26" s="57">
        <v>10</v>
      </c>
      <c r="K26" s="57">
        <v>40.83</v>
      </c>
      <c r="L26" s="57">
        <f>MAX(J26:K26)</f>
        <v>40.83</v>
      </c>
      <c r="M26" s="58"/>
      <c r="N26" s="59" t="s">
        <v>44</v>
      </c>
      <c r="P26" s="47"/>
      <c r="Q26" s="46"/>
      <c r="R26" s="46"/>
      <c r="S26" s="48"/>
      <c r="T26" s="48"/>
      <c r="U26" s="48"/>
    </row>
    <row r="27" spans="1:21" ht="16.75" customHeight="1" x14ac:dyDescent="0.35">
      <c r="A27" s="50">
        <v>5</v>
      </c>
      <c r="B27" s="51">
        <v>20</v>
      </c>
      <c r="C27" s="52">
        <f>VLOOKUP(B27,[1]список!Print_Area,3)</f>
        <v>10144340125</v>
      </c>
      <c r="D27" s="53" t="str">
        <f>VLOOKUP(B27,[1]список!Print_Area,2)</f>
        <v>КОРАБЕЛЬЩИКОВА Татьяна Сергеевна</v>
      </c>
      <c r="E27" s="54">
        <f>VLOOKUP(B27,[1]список!Print_Area,4)</f>
        <v>36347</v>
      </c>
      <c r="F27" s="52" t="str">
        <f>VLOOKUP(B27,[1]список!Print_Area,5)</f>
        <v>КМС</v>
      </c>
      <c r="G27" s="52" t="str">
        <f>VLOOKUP(B27,[1]список!Print_Area,6)</f>
        <v>Московская область</v>
      </c>
      <c r="H27" s="55">
        <v>29.83</v>
      </c>
      <c r="I27" s="56">
        <v>5</v>
      </c>
      <c r="J27" s="57"/>
      <c r="K27" s="57"/>
      <c r="L27" s="57"/>
      <c r="M27" s="58"/>
      <c r="N27" s="59" t="s">
        <v>45</v>
      </c>
      <c r="P27" s="47"/>
      <c r="Q27" s="46"/>
      <c r="R27" s="46"/>
      <c r="S27" s="48"/>
      <c r="T27" s="48"/>
      <c r="U27" s="48"/>
    </row>
    <row r="28" spans="1:21" ht="16.75" customHeight="1" x14ac:dyDescent="0.35">
      <c r="A28" s="50">
        <v>6</v>
      </c>
      <c r="B28" s="51">
        <v>21</v>
      </c>
      <c r="C28" s="52">
        <f>VLOOKUP(B28,[1]список!Print_Area,3)</f>
        <v>10119777503</v>
      </c>
      <c r="D28" s="53" t="str">
        <f>VLOOKUP(B28,[1]список!Print_Area,2)</f>
        <v>ЧЕРНЯВСКАЯ Софья Алексеевна</v>
      </c>
      <c r="E28" s="54">
        <f>VLOOKUP(B28,[1]список!Print_Area,4)</f>
        <v>38237</v>
      </c>
      <c r="F28" s="52" t="str">
        <f>VLOOKUP(B28,[1]список!Print_Area,5)</f>
        <v>КМС</v>
      </c>
      <c r="G28" s="52" t="str">
        <f>VLOOKUP(B28,[1]список!Print_Area,6)</f>
        <v>г.Москва</v>
      </c>
      <c r="H28" s="55">
        <v>21.75</v>
      </c>
      <c r="I28" s="56">
        <v>6</v>
      </c>
      <c r="J28" s="57"/>
      <c r="K28" s="57"/>
      <c r="L28" s="57"/>
      <c r="M28" s="58"/>
      <c r="N28" s="59" t="s">
        <v>45</v>
      </c>
      <c r="P28" s="47"/>
      <c r="Q28" s="46"/>
      <c r="R28" s="46"/>
      <c r="S28" s="48"/>
      <c r="T28" s="48"/>
      <c r="U28" s="48"/>
    </row>
    <row r="29" spans="1:21" ht="7.5" customHeight="1" thickBot="1" x14ac:dyDescent="0.35">
      <c r="A29" s="60"/>
      <c r="B29" s="61"/>
      <c r="C29" s="62"/>
      <c r="D29" s="63"/>
      <c r="E29" s="64"/>
      <c r="F29" s="65"/>
      <c r="G29" s="64"/>
      <c r="H29" s="66"/>
      <c r="I29" s="67"/>
      <c r="J29" s="67"/>
      <c r="K29" s="67"/>
      <c r="L29" s="66"/>
      <c r="M29" s="67"/>
      <c r="N29" s="68"/>
      <c r="P29" s="47"/>
      <c r="Q29" s="46"/>
      <c r="R29" s="46"/>
      <c r="S29" s="48"/>
      <c r="T29" s="48"/>
      <c r="U29" s="48"/>
    </row>
    <row r="30" spans="1:21" ht="15" thickTop="1" x14ac:dyDescent="0.35">
      <c r="A30" s="128" t="s">
        <v>46</v>
      </c>
      <c r="B30" s="129"/>
      <c r="C30" s="129"/>
      <c r="D30" s="129"/>
      <c r="E30" s="69"/>
      <c r="F30" s="69"/>
      <c r="G30" s="129" t="s">
        <v>47</v>
      </c>
      <c r="H30" s="129"/>
      <c r="I30" s="129"/>
      <c r="J30" s="129"/>
      <c r="K30" s="129"/>
      <c r="L30" s="129"/>
      <c r="M30" s="129"/>
      <c r="N30" s="130"/>
      <c r="P30" s="47"/>
      <c r="Q30" s="46"/>
      <c r="R30" s="46"/>
      <c r="S30" s="48"/>
      <c r="T30" s="48"/>
      <c r="U30" s="48"/>
    </row>
    <row r="31" spans="1:21" ht="14.5" x14ac:dyDescent="0.35">
      <c r="A31" s="70" t="s">
        <v>48</v>
      </c>
      <c r="B31" s="71"/>
      <c r="C31" s="72"/>
      <c r="D31" s="73"/>
      <c r="E31" s="74"/>
      <c r="F31" s="74"/>
      <c r="G31" s="75" t="s">
        <v>49</v>
      </c>
      <c r="H31" s="76">
        <f t="array" ref="H31">SUM(1/COUNTIF(G23:G28,G23:G28))</f>
        <v>4</v>
      </c>
      <c r="I31" s="77"/>
      <c r="J31" s="78"/>
      <c r="K31" s="78"/>
      <c r="L31" s="79"/>
      <c r="M31" s="75" t="s">
        <v>50</v>
      </c>
      <c r="N31" s="80">
        <f>COUNTIF(F$21:F127,"ЗМС")</f>
        <v>0</v>
      </c>
      <c r="P31" s="47"/>
      <c r="Q31" s="46"/>
      <c r="R31" s="46"/>
      <c r="S31" s="48"/>
      <c r="T31" s="48"/>
      <c r="U31" s="48"/>
    </row>
    <row r="32" spans="1:21" ht="14.5" x14ac:dyDescent="0.35">
      <c r="A32" s="70" t="s">
        <v>51</v>
      </c>
      <c r="B32" s="71"/>
      <c r="C32" s="81"/>
      <c r="D32" s="73"/>
      <c r="E32" s="82"/>
      <c r="F32" s="82"/>
      <c r="G32" s="75" t="s">
        <v>52</v>
      </c>
      <c r="H32" s="83">
        <v>6</v>
      </c>
      <c r="I32" s="84"/>
      <c r="J32" s="85"/>
      <c r="K32" s="85"/>
      <c r="L32" s="86"/>
      <c r="M32" s="75" t="s">
        <v>53</v>
      </c>
      <c r="N32" s="80">
        <f>COUNTIF(F$21:F127,"МСМК")</f>
        <v>0</v>
      </c>
      <c r="P32" s="47"/>
      <c r="Q32" s="46"/>
      <c r="R32" s="46"/>
      <c r="S32" s="48"/>
      <c r="T32" s="48"/>
      <c r="U32" s="48"/>
    </row>
    <row r="33" spans="1:21" ht="14.5" x14ac:dyDescent="0.35">
      <c r="A33" s="70" t="s">
        <v>54</v>
      </c>
      <c r="B33" s="71"/>
      <c r="C33" s="71"/>
      <c r="D33" s="73"/>
      <c r="E33" s="82"/>
      <c r="F33" s="82"/>
      <c r="G33" s="75" t="s">
        <v>55</v>
      </c>
      <c r="H33" s="83">
        <v>6</v>
      </c>
      <c r="I33" s="84"/>
      <c r="J33" s="85"/>
      <c r="K33" s="85"/>
      <c r="L33" s="86"/>
      <c r="M33" s="75" t="s">
        <v>56</v>
      </c>
      <c r="N33" s="80">
        <f>COUNTIF(F$21:F47,"МС")</f>
        <v>4</v>
      </c>
      <c r="P33" s="47"/>
      <c r="Q33" s="46"/>
      <c r="R33" s="46"/>
      <c r="S33" s="48"/>
      <c r="T33" s="48"/>
      <c r="U33" s="48"/>
    </row>
    <row r="34" spans="1:21" ht="14.5" x14ac:dyDescent="0.35">
      <c r="A34" s="70" t="s">
        <v>57</v>
      </c>
      <c r="B34" s="71"/>
      <c r="C34" s="71"/>
      <c r="D34" s="73"/>
      <c r="E34" s="82"/>
      <c r="F34" s="82"/>
      <c r="G34" s="75" t="s">
        <v>58</v>
      </c>
      <c r="H34" s="83">
        <v>6</v>
      </c>
      <c r="I34" s="84"/>
      <c r="J34" s="85"/>
      <c r="K34" s="85"/>
      <c r="L34" s="86"/>
      <c r="M34" s="75" t="s">
        <v>59</v>
      </c>
      <c r="N34" s="80">
        <f>COUNTIF(F$20:F47,"КМС")</f>
        <v>2</v>
      </c>
      <c r="P34" s="47"/>
      <c r="Q34" s="46"/>
      <c r="R34" s="46"/>
      <c r="S34" s="48"/>
      <c r="T34" s="48"/>
      <c r="U34" s="48"/>
    </row>
    <row r="35" spans="1:21" ht="14.5" x14ac:dyDescent="0.35">
      <c r="A35" s="87"/>
      <c r="B35" s="71"/>
      <c r="C35" s="71"/>
      <c r="D35" s="73"/>
      <c r="G35" s="75" t="s">
        <v>60</v>
      </c>
      <c r="H35" s="83">
        <f>COUNTIF(A23:A28,"НФ")</f>
        <v>0</v>
      </c>
      <c r="I35" s="84"/>
      <c r="J35" s="85"/>
      <c r="K35" s="85"/>
      <c r="L35" s="86"/>
      <c r="M35" s="75" t="s">
        <v>61</v>
      </c>
      <c r="N35" s="80">
        <f>COUNTIF(F$23:F126,"1 СР")</f>
        <v>0</v>
      </c>
      <c r="P35" s="47"/>
      <c r="Q35" s="46"/>
      <c r="R35" s="46"/>
      <c r="S35" s="48"/>
      <c r="T35" s="48"/>
      <c r="U35" s="48"/>
    </row>
    <row r="36" spans="1:21" ht="14.5" x14ac:dyDescent="0.35">
      <c r="A36" s="88"/>
      <c r="B36" s="34"/>
      <c r="C36" s="33"/>
      <c r="D36" s="73"/>
      <c r="G36" s="75" t="s">
        <v>62</v>
      </c>
      <c r="H36" s="83">
        <f>COUNTIF(A23:A28,"ДСКВ")</f>
        <v>0</v>
      </c>
      <c r="I36" s="84"/>
      <c r="J36" s="85"/>
      <c r="K36" s="85"/>
      <c r="L36" s="86"/>
      <c r="M36" s="75" t="s">
        <v>63</v>
      </c>
      <c r="N36" s="80">
        <f>COUNTIF(F$23:F126,"2 СР")</f>
        <v>0</v>
      </c>
    </row>
    <row r="37" spans="1:21" ht="14.5" x14ac:dyDescent="0.35">
      <c r="A37" s="89"/>
      <c r="B37" s="71"/>
      <c r="C37" s="71"/>
      <c r="D37" s="73"/>
      <c r="E37" s="82"/>
      <c r="F37" s="82"/>
      <c r="G37" s="75" t="s">
        <v>64</v>
      </c>
      <c r="H37" s="83">
        <f>COUNTIF(A23:A28,"НС")</f>
        <v>0</v>
      </c>
      <c r="I37" s="90"/>
      <c r="J37" s="91"/>
      <c r="K37" s="91"/>
      <c r="L37" s="92"/>
      <c r="M37" s="75" t="s">
        <v>65</v>
      </c>
      <c r="N37" s="80">
        <f>COUNTIF(F$23:F126,"3 СР")</f>
        <v>0</v>
      </c>
    </row>
    <row r="38" spans="1:21" ht="5.25" customHeight="1" x14ac:dyDescent="0.35">
      <c r="A38" s="89"/>
      <c r="B38" s="71"/>
      <c r="C38" s="71"/>
      <c r="D38" s="71"/>
      <c r="E38" s="71"/>
      <c r="F38" s="71"/>
      <c r="G38" s="34"/>
      <c r="H38" s="93"/>
      <c r="I38" s="93"/>
      <c r="J38" s="93"/>
      <c r="K38" s="93"/>
      <c r="L38" s="93"/>
      <c r="M38" s="94"/>
      <c r="N38" s="95"/>
    </row>
    <row r="39" spans="1:21" ht="15.5" x14ac:dyDescent="0.35">
      <c r="A39" s="96"/>
      <c r="B39" s="97"/>
      <c r="C39" s="97"/>
      <c r="D39" s="110" t="s">
        <v>66</v>
      </c>
      <c r="E39" s="110"/>
      <c r="F39" s="110"/>
      <c r="G39" s="110" t="s">
        <v>67</v>
      </c>
      <c r="H39" s="110"/>
      <c r="I39" s="110"/>
      <c r="J39" s="98"/>
      <c r="K39" s="98"/>
      <c r="L39" s="110" t="str">
        <f>A19</f>
        <v>СУДЬЯ НА ФИНИШЕ:</v>
      </c>
      <c r="M39" s="110"/>
      <c r="N39" s="111"/>
    </row>
    <row r="40" spans="1:21" x14ac:dyDescent="0.35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4"/>
    </row>
    <row r="41" spans="1:21" x14ac:dyDescent="0.35">
      <c r="A41" s="99"/>
      <c r="D41" s="100"/>
      <c r="E41" s="100"/>
      <c r="F41" s="100"/>
      <c r="G41" s="100"/>
      <c r="H41" s="38"/>
      <c r="I41" s="100"/>
      <c r="J41" s="100"/>
      <c r="K41" s="100"/>
      <c r="L41" s="38"/>
      <c r="M41" s="100"/>
      <c r="N41" s="101"/>
    </row>
    <row r="42" spans="1:21" x14ac:dyDescent="0.35">
      <c r="A42" s="99"/>
      <c r="D42" s="100"/>
      <c r="E42" s="100"/>
      <c r="F42" s="100"/>
      <c r="G42" s="100"/>
      <c r="H42" s="38"/>
      <c r="I42" s="100"/>
      <c r="J42" s="100"/>
      <c r="K42" s="100"/>
      <c r="L42" s="38"/>
      <c r="M42" s="100"/>
      <c r="N42" s="101"/>
    </row>
    <row r="43" spans="1:21" x14ac:dyDescent="0.35">
      <c r="A43" s="99"/>
      <c r="D43" s="100"/>
      <c r="E43" s="100"/>
      <c r="F43" s="100"/>
      <c r="G43" s="100"/>
      <c r="H43" s="38"/>
      <c r="I43" s="100"/>
      <c r="J43" s="100"/>
      <c r="K43" s="100"/>
      <c r="L43" s="38"/>
      <c r="M43" s="100"/>
      <c r="N43" s="101"/>
    </row>
    <row r="44" spans="1:21" x14ac:dyDescent="0.35">
      <c r="A44" s="99"/>
      <c r="D44" s="100"/>
      <c r="E44" s="100"/>
      <c r="F44" s="100"/>
      <c r="G44" s="100"/>
      <c r="H44" s="38"/>
      <c r="I44" s="100"/>
      <c r="J44" s="100"/>
      <c r="K44" s="100"/>
      <c r="L44" s="38"/>
      <c r="M44" s="100"/>
      <c r="N44" s="101"/>
    </row>
    <row r="45" spans="1:21" x14ac:dyDescent="0.35">
      <c r="A45" s="99"/>
      <c r="D45" s="100"/>
      <c r="E45" s="100"/>
      <c r="F45" s="100"/>
      <c r="G45" s="100"/>
      <c r="H45" s="38"/>
      <c r="I45" s="100"/>
      <c r="J45" s="100"/>
      <c r="K45" s="100"/>
      <c r="L45" s="38"/>
      <c r="M45" s="100"/>
      <c r="N45" s="101"/>
    </row>
    <row r="46" spans="1:21" s="47" customFormat="1" ht="13.75" customHeight="1" thickBot="1" x14ac:dyDescent="0.4">
      <c r="A46" s="102"/>
      <c r="B46" s="103"/>
      <c r="C46" s="103"/>
      <c r="D46" s="115" t="str">
        <f>G17</f>
        <v>СЛАБКОВСКАЯ В.Н. ( ВК, г. ОМСК)</v>
      </c>
      <c r="E46" s="115"/>
      <c r="F46" s="115"/>
      <c r="G46" s="115" t="str">
        <f>G18</f>
        <v>КОЧЕТКОВА Е.А. ( ВК, г. ОМСК)</v>
      </c>
      <c r="H46" s="115"/>
      <c r="I46" s="115"/>
      <c r="J46" s="104"/>
      <c r="K46" s="104"/>
      <c r="L46" s="115" t="str">
        <f>G19</f>
        <v xml:space="preserve">ВЫСОЦКИЙ С.М. (1К, г. МОСКВА) </v>
      </c>
      <c r="M46" s="115"/>
      <c r="N46" s="116"/>
      <c r="S46" s="105"/>
      <c r="T46" s="105"/>
      <c r="U46" s="105"/>
    </row>
    <row r="47" spans="1:21" ht="13.5" thickTop="1" x14ac:dyDescent="0.35"/>
  </sheetData>
  <mergeCells count="37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5:G15"/>
    <mergeCell ref="H15:N15"/>
    <mergeCell ref="H16:N16"/>
    <mergeCell ref="A21:A22"/>
    <mergeCell ref="B21:B22"/>
    <mergeCell ref="C21:C22"/>
    <mergeCell ref="D21:D22"/>
    <mergeCell ref="E21:E22"/>
    <mergeCell ref="F21:F22"/>
    <mergeCell ref="G21:G22"/>
    <mergeCell ref="D46:F46"/>
    <mergeCell ref="G46:I46"/>
    <mergeCell ref="L46:N46"/>
    <mergeCell ref="H21:I22"/>
    <mergeCell ref="J21:K21"/>
    <mergeCell ref="L21:L22"/>
    <mergeCell ref="M21:M22"/>
    <mergeCell ref="N21:N22"/>
    <mergeCell ref="A30:D30"/>
    <mergeCell ref="G30:N30"/>
    <mergeCell ref="D39:F39"/>
    <mergeCell ref="G39:I39"/>
    <mergeCell ref="L39:N39"/>
    <mergeCell ref="A40:E40"/>
    <mergeCell ref="F40:N40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2" orientation="portrait" r:id="rId1"/>
  <headerFooter alignWithMargins="0">
    <oddHeader>&amp;L&amp;"Calibri,полужирный курсив"&amp;UРЕЗУЛЬТАТЫ НА САЙТЕ WWW.FVSR
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0198-8768-40F4-88DA-EEB592CDFB2A}">
  <sheetPr>
    <tabColor theme="3" tint="-0.249977111117893"/>
    <pageSetUpPr fitToPage="1"/>
  </sheetPr>
  <dimension ref="A1:U52"/>
  <sheetViews>
    <sheetView tabSelected="1" view="pageBreakPreview" topLeftCell="A34" zoomScale="60" zoomScaleNormal="75" workbookViewId="0">
      <selection activeCell="Q15" sqref="Q15"/>
    </sheetView>
  </sheetViews>
  <sheetFormatPr defaultColWidth="9.08984375" defaultRowHeight="13" x14ac:dyDescent="0.35"/>
  <cols>
    <col min="1" max="1" width="7" style="3" customWidth="1"/>
    <col min="2" max="2" width="6.6328125" style="100" customWidth="1"/>
    <col min="3" max="3" width="14.36328125" style="100" customWidth="1"/>
    <col min="4" max="4" width="39.6328125" style="3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2.08984375" style="3" customWidth="1"/>
    <col min="14" max="14" width="14.2695312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"/>
    </row>
    <row r="2" spans="1:21" s="2" customFormat="1" ht="20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"/>
    </row>
    <row r="3" spans="1:21" s="2" customFormat="1" ht="20" customHeight="1" x14ac:dyDescent="0.2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"/>
    </row>
    <row r="4" spans="1:21" ht="18.5" customHeight="1" x14ac:dyDescent="0.35">
      <c r="A4" s="154" t="s">
        <v>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21" ht="17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Q5" s="2"/>
    </row>
    <row r="6" spans="1:21" s="5" customFormat="1" ht="20.5" customHeight="1" x14ac:dyDescent="0.35">
      <c r="A6" s="156" t="s">
        <v>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S6" s="6"/>
      <c r="T6" s="6"/>
      <c r="U6" s="6"/>
    </row>
    <row r="7" spans="1:21" s="5" customFormat="1" ht="16" customHeight="1" x14ac:dyDescent="0.35">
      <c r="A7" s="143" t="s">
        <v>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S7" s="6"/>
      <c r="T7" s="6"/>
      <c r="U7" s="6"/>
    </row>
    <row r="8" spans="1:21" s="5" customFormat="1" ht="23" customHeight="1" thickBot="1" x14ac:dyDescent="0.4">
      <c r="A8" s="144" t="s">
        <v>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S8" s="6"/>
      <c r="T8" s="6"/>
      <c r="U8" s="6"/>
    </row>
    <row r="9" spans="1:21" ht="20" customHeight="1" thickTop="1" x14ac:dyDescent="0.35">
      <c r="A9" s="145" t="s">
        <v>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1:21" ht="20" customHeight="1" x14ac:dyDescent="0.35">
      <c r="A10" s="148" t="s">
        <v>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50"/>
    </row>
    <row r="11" spans="1:21" ht="20" customHeight="1" x14ac:dyDescent="0.35">
      <c r="A11" s="148" t="s">
        <v>68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50"/>
    </row>
    <row r="12" spans="1:21" ht="7.5" customHeight="1" x14ac:dyDescent="0.3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3"/>
    </row>
    <row r="13" spans="1:21" ht="15.5" x14ac:dyDescent="0.35">
      <c r="A13" s="157" t="s">
        <v>10</v>
      </c>
      <c r="B13" s="158"/>
      <c r="C13" s="158"/>
      <c r="D13" s="158"/>
      <c r="E13" s="9"/>
      <c r="F13" s="9"/>
      <c r="G13" s="10" t="s">
        <v>11</v>
      </c>
      <c r="H13" s="11" t="s">
        <v>12</v>
      </c>
      <c r="I13" s="9"/>
      <c r="J13" s="9"/>
      <c r="K13" s="9"/>
      <c r="L13" s="11"/>
      <c r="M13" s="12"/>
      <c r="N13" s="13" t="s">
        <v>13</v>
      </c>
    </row>
    <row r="14" spans="1:21" ht="15.5" x14ac:dyDescent="0.35">
      <c r="A14" s="159" t="s">
        <v>14</v>
      </c>
      <c r="B14" s="160"/>
      <c r="C14" s="160"/>
      <c r="D14" s="160"/>
      <c r="E14" s="16"/>
      <c r="F14" s="16"/>
      <c r="G14" s="17" t="s">
        <v>15</v>
      </c>
      <c r="H14" s="18" t="s">
        <v>16</v>
      </c>
      <c r="I14" s="16"/>
      <c r="J14" s="16"/>
      <c r="K14" s="16"/>
      <c r="L14" s="18"/>
      <c r="M14" s="19"/>
      <c r="N14" s="20" t="s">
        <v>17</v>
      </c>
    </row>
    <row r="15" spans="1:21" ht="14.5" x14ac:dyDescent="0.35">
      <c r="A15" s="131" t="s">
        <v>18</v>
      </c>
      <c r="B15" s="132"/>
      <c r="C15" s="132"/>
      <c r="D15" s="132"/>
      <c r="E15" s="132"/>
      <c r="F15" s="132"/>
      <c r="G15" s="133"/>
      <c r="H15" s="134" t="s">
        <v>19</v>
      </c>
      <c r="I15" s="132"/>
      <c r="J15" s="132"/>
      <c r="K15" s="132"/>
      <c r="L15" s="132"/>
      <c r="M15" s="132"/>
      <c r="N15" s="135"/>
    </row>
    <row r="16" spans="1:21" ht="14.5" x14ac:dyDescent="0.35">
      <c r="A16" s="21" t="s">
        <v>20</v>
      </c>
      <c r="B16" s="22"/>
      <c r="C16" s="22"/>
      <c r="D16" s="23"/>
      <c r="E16" s="24"/>
      <c r="F16" s="23"/>
      <c r="G16" s="25"/>
      <c r="H16" s="136" t="s">
        <v>21</v>
      </c>
      <c r="I16" s="137"/>
      <c r="J16" s="137"/>
      <c r="K16" s="137"/>
      <c r="L16" s="137"/>
      <c r="M16" s="137"/>
      <c r="N16" s="138"/>
    </row>
    <row r="17" spans="1:21" ht="14.5" x14ac:dyDescent="0.35">
      <c r="A17" s="21" t="s">
        <v>22</v>
      </c>
      <c r="B17" s="22"/>
      <c r="C17" s="22"/>
      <c r="D17" s="26"/>
      <c r="E17" s="24"/>
      <c r="F17" s="23"/>
      <c r="G17" s="27" t="s">
        <v>23</v>
      </c>
      <c r="H17" s="28" t="s">
        <v>24</v>
      </c>
      <c r="I17" s="29"/>
      <c r="J17" s="29"/>
      <c r="K17" s="29"/>
      <c r="L17" s="30"/>
      <c r="M17" s="29"/>
      <c r="N17" s="31"/>
    </row>
    <row r="18" spans="1:21" ht="14.5" x14ac:dyDescent="0.35">
      <c r="A18" s="32" t="s">
        <v>25</v>
      </c>
      <c r="B18" s="22"/>
      <c r="C18" s="22"/>
      <c r="D18" s="26"/>
      <c r="E18" s="24"/>
      <c r="F18" s="23"/>
      <c r="G18" s="27" t="s">
        <v>26</v>
      </c>
      <c r="H18" s="28" t="s">
        <v>27</v>
      </c>
      <c r="I18" s="29"/>
      <c r="J18" s="29"/>
      <c r="K18" s="29"/>
      <c r="L18" s="30"/>
      <c r="M18" s="29"/>
      <c r="N18" s="31"/>
    </row>
    <row r="19" spans="1:21" ht="15" thickBot="1" x14ac:dyDescent="0.4">
      <c r="A19" s="21" t="s">
        <v>28</v>
      </c>
      <c r="B19" s="33"/>
      <c r="C19" s="33"/>
      <c r="D19" s="34"/>
      <c r="E19" s="34"/>
      <c r="F19" s="34"/>
      <c r="G19" s="35" t="s">
        <v>29</v>
      </c>
      <c r="H19" s="36"/>
      <c r="I19" s="37"/>
      <c r="J19" s="37"/>
      <c r="K19" s="37"/>
      <c r="L19" s="38"/>
      <c r="M19" s="39"/>
      <c r="N19" s="40"/>
    </row>
    <row r="20" spans="1:21" ht="7.5" customHeight="1" thickTop="1" thickBot="1" x14ac:dyDescent="0.4">
      <c r="A20" s="43"/>
      <c r="B20" s="42"/>
      <c r="C20" s="42"/>
      <c r="D20" s="43"/>
      <c r="E20" s="43"/>
      <c r="F20" s="43"/>
      <c r="G20" s="43"/>
      <c r="H20" s="44"/>
      <c r="I20" s="43"/>
      <c r="J20" s="43"/>
      <c r="K20" s="43"/>
      <c r="L20" s="44"/>
      <c r="M20" s="43"/>
      <c r="N20" s="43"/>
    </row>
    <row r="21" spans="1:21" s="46" customFormat="1" ht="20.25" customHeight="1" thickTop="1" x14ac:dyDescent="0.35">
      <c r="A21" s="139" t="s">
        <v>30</v>
      </c>
      <c r="B21" s="141" t="s">
        <v>31</v>
      </c>
      <c r="C21" s="141" t="s">
        <v>32</v>
      </c>
      <c r="D21" s="141" t="s">
        <v>33</v>
      </c>
      <c r="E21" s="141" t="s">
        <v>34</v>
      </c>
      <c r="F21" s="141" t="s">
        <v>35</v>
      </c>
      <c r="G21" s="141" t="s">
        <v>36</v>
      </c>
      <c r="H21" s="117" t="s">
        <v>37</v>
      </c>
      <c r="I21" s="118"/>
      <c r="J21" s="121" t="s">
        <v>38</v>
      </c>
      <c r="K21" s="121"/>
      <c r="L21" s="122" t="s">
        <v>39</v>
      </c>
      <c r="M21" s="124" t="s">
        <v>40</v>
      </c>
      <c r="N21" s="126" t="s">
        <v>41</v>
      </c>
      <c r="P21" s="47"/>
      <c r="S21" s="48"/>
      <c r="T21" s="48"/>
      <c r="U21" s="48"/>
    </row>
    <row r="22" spans="1:21" s="46" customFormat="1" ht="17.25" customHeight="1" x14ac:dyDescent="0.35">
      <c r="A22" s="140"/>
      <c r="B22" s="142"/>
      <c r="C22" s="142"/>
      <c r="D22" s="142"/>
      <c r="E22" s="142"/>
      <c r="F22" s="142"/>
      <c r="G22" s="142"/>
      <c r="H22" s="119"/>
      <c r="I22" s="120"/>
      <c r="J22" s="49" t="s">
        <v>42</v>
      </c>
      <c r="K22" s="49" t="s">
        <v>43</v>
      </c>
      <c r="L22" s="123"/>
      <c r="M22" s="125"/>
      <c r="N22" s="127"/>
      <c r="P22" s="47"/>
      <c r="S22" s="48"/>
      <c r="T22" s="48"/>
      <c r="U22" s="48"/>
    </row>
    <row r="23" spans="1:21" ht="16.75" customHeight="1" x14ac:dyDescent="0.35">
      <c r="A23" s="106">
        <v>1</v>
      </c>
      <c r="B23" s="51">
        <v>8</v>
      </c>
      <c r="C23" s="52">
        <f>VLOOKUP(B23,[1]список!Print_Area,3)</f>
        <v>10089109335</v>
      </c>
      <c r="D23" s="53" t="str">
        <f>VLOOKUP(B23,[1]список!Print_Area,2)</f>
        <v>АЛИЕВ Анар Талыбович</v>
      </c>
      <c r="E23" s="54">
        <f>VLOOKUP(B23,[1]список!Print_Area,4)</f>
        <v>37694</v>
      </c>
      <c r="F23" s="52" t="str">
        <f>VLOOKUP(B23,[1]список!Print_Area,5)</f>
        <v>МС</v>
      </c>
      <c r="G23" s="52" t="str">
        <f>VLOOKUP(B23,[1]список!Print_Area,6)</f>
        <v>Калининградская область</v>
      </c>
      <c r="H23" s="57">
        <v>84.33</v>
      </c>
      <c r="I23" s="107">
        <v>1</v>
      </c>
      <c r="J23" s="57">
        <v>90.55</v>
      </c>
      <c r="K23" s="57">
        <v>8.8800000000000008</v>
      </c>
      <c r="L23" s="57">
        <f t="shared" ref="L23:L30" si="0">MAX(J23:K23)</f>
        <v>90.55</v>
      </c>
      <c r="M23" s="108"/>
      <c r="N23" s="59" t="s">
        <v>44</v>
      </c>
      <c r="P23" s="47"/>
      <c r="Q23" s="46"/>
      <c r="R23" s="46"/>
      <c r="S23" s="48"/>
      <c r="T23" s="48"/>
      <c r="U23" s="48"/>
    </row>
    <row r="24" spans="1:21" ht="16.75" customHeight="1" x14ac:dyDescent="0.35">
      <c r="A24" s="106">
        <v>2</v>
      </c>
      <c r="B24" s="51">
        <v>9</v>
      </c>
      <c r="C24" s="52">
        <f>VLOOKUP(B24,[1]список!Print_Area,3)</f>
        <v>10130040911</v>
      </c>
      <c r="D24" s="53" t="str">
        <f>VLOOKUP(B24,[1]список!Print_Area,2)</f>
        <v>МИЗИН Дмитрий Сергеевич</v>
      </c>
      <c r="E24" s="54">
        <f>VLOOKUP(B24,[1]список!Print_Area,4)</f>
        <v>39020</v>
      </c>
      <c r="F24" s="52" t="str">
        <f>VLOOKUP(B24,[1]список!Print_Area,5)</f>
        <v>КМС</v>
      </c>
      <c r="G24" s="52" t="str">
        <f>VLOOKUP(B24,[1]список!Print_Area,6)</f>
        <v>Омская область</v>
      </c>
      <c r="H24" s="57">
        <v>69</v>
      </c>
      <c r="I24" s="107">
        <v>3</v>
      </c>
      <c r="J24" s="57">
        <v>15</v>
      </c>
      <c r="K24" s="57">
        <v>84.67</v>
      </c>
      <c r="L24" s="57">
        <f t="shared" si="0"/>
        <v>84.67</v>
      </c>
      <c r="M24" s="108"/>
      <c r="N24" s="59" t="s">
        <v>44</v>
      </c>
      <c r="P24" s="47"/>
      <c r="Q24" s="46"/>
      <c r="R24" s="46"/>
      <c r="S24" s="48"/>
      <c r="T24" s="48"/>
      <c r="U24" s="48"/>
    </row>
    <row r="25" spans="1:21" ht="16.75" customHeight="1" x14ac:dyDescent="0.35">
      <c r="A25" s="106">
        <v>3</v>
      </c>
      <c r="B25" s="51">
        <v>11</v>
      </c>
      <c r="C25" s="52">
        <f>VLOOKUP(B25,[1]список!Print_Area,3)</f>
        <v>10097223080</v>
      </c>
      <c r="D25" s="53" t="str">
        <f>VLOOKUP(B25,[1]список!Print_Area,2)</f>
        <v>ШАРАФИЕВ Амир Ленарович</v>
      </c>
      <c r="E25" s="54">
        <f>VLOOKUP(B25,[1]список!Print_Area,4)</f>
        <v>37930</v>
      </c>
      <c r="F25" s="52" t="str">
        <f>VLOOKUP(B25,[1]список!Print_Area,5)</f>
        <v>КМС</v>
      </c>
      <c r="G25" s="52" t="str">
        <f>VLOOKUP(B25,[1]список!Print_Area,6)</f>
        <v>Республика Татарстан</v>
      </c>
      <c r="H25" s="57">
        <v>66.33</v>
      </c>
      <c r="I25" s="107">
        <v>4</v>
      </c>
      <c r="J25" s="57">
        <v>81</v>
      </c>
      <c r="K25" s="57">
        <v>80.67</v>
      </c>
      <c r="L25" s="57">
        <f t="shared" si="0"/>
        <v>81</v>
      </c>
      <c r="M25" s="108"/>
      <c r="N25" s="59" t="s">
        <v>44</v>
      </c>
      <c r="P25" s="47"/>
      <c r="Q25" s="46"/>
      <c r="R25" s="46"/>
      <c r="S25" s="48"/>
      <c r="T25" s="48"/>
      <c r="U25" s="48"/>
    </row>
    <row r="26" spans="1:21" ht="16.75" customHeight="1" x14ac:dyDescent="0.35">
      <c r="A26" s="106">
        <v>4</v>
      </c>
      <c r="B26" s="51">
        <v>6</v>
      </c>
      <c r="C26" s="52">
        <f>VLOOKUP(B26,[1]список!Print_Area,3)</f>
        <v>10120373142</v>
      </c>
      <c r="D26" s="53" t="str">
        <f>VLOOKUP(B26,[1]список!Print_Area,2)</f>
        <v>ЦЫРЕНЩИКОВ Матвей Александрович</v>
      </c>
      <c r="E26" s="54">
        <f>VLOOKUP(B26,[1]список!Print_Area,4)</f>
        <v>38742</v>
      </c>
      <c r="F26" s="52" t="str">
        <f>VLOOKUP(B26,[1]список!Print_Area,5)</f>
        <v>1 СР</v>
      </c>
      <c r="G26" s="52" t="str">
        <f>VLOOKUP(B26,[1]список!Print_Area,6)</f>
        <v>Челябинская область</v>
      </c>
      <c r="H26" s="57">
        <v>56.33</v>
      </c>
      <c r="I26" s="107">
        <v>5</v>
      </c>
      <c r="J26" s="57">
        <v>15</v>
      </c>
      <c r="K26" s="57">
        <v>73.67</v>
      </c>
      <c r="L26" s="57">
        <f t="shared" si="0"/>
        <v>73.67</v>
      </c>
      <c r="M26" s="108"/>
      <c r="N26" s="59" t="s">
        <v>44</v>
      </c>
      <c r="P26" s="47"/>
      <c r="Q26" s="46"/>
      <c r="R26" s="46"/>
      <c r="S26" s="48"/>
      <c r="T26" s="48"/>
      <c r="U26" s="48"/>
    </row>
    <row r="27" spans="1:21" ht="16.75" customHeight="1" x14ac:dyDescent="0.35">
      <c r="A27" s="106">
        <v>5</v>
      </c>
      <c r="B27" s="51">
        <v>2</v>
      </c>
      <c r="C27" s="52">
        <f>VLOOKUP(B27,[1]список!Print_Area,3)</f>
        <v>10139700794</v>
      </c>
      <c r="D27" s="53" t="str">
        <f>VLOOKUP(B27,[1]список!Print_Area,2)</f>
        <v>ЧАЩИН Никита Исмоилович</v>
      </c>
      <c r="E27" s="54">
        <f>VLOOKUP(B27,[1]список!Print_Area,4)</f>
        <v>38349</v>
      </c>
      <c r="F27" s="52" t="str">
        <f>VLOOKUP(B27,[1]список!Print_Area,5)</f>
        <v>КМС</v>
      </c>
      <c r="G27" s="52" t="str">
        <f>VLOOKUP(B27,[1]список!Print_Area,6)</f>
        <v>Санкт-Петербург</v>
      </c>
      <c r="H27" s="57">
        <v>47.67</v>
      </c>
      <c r="I27" s="107">
        <v>7</v>
      </c>
      <c r="J27" s="57">
        <v>30</v>
      </c>
      <c r="K27" s="57">
        <v>67.17</v>
      </c>
      <c r="L27" s="57">
        <f t="shared" si="0"/>
        <v>67.17</v>
      </c>
      <c r="M27" s="108"/>
      <c r="N27" s="59" t="s">
        <v>44</v>
      </c>
      <c r="P27" s="47"/>
      <c r="Q27" s="46"/>
      <c r="R27" s="46"/>
      <c r="S27" s="48"/>
      <c r="T27" s="48"/>
      <c r="U27" s="48"/>
    </row>
    <row r="28" spans="1:21" ht="16.75" customHeight="1" x14ac:dyDescent="0.35">
      <c r="A28" s="106">
        <v>6</v>
      </c>
      <c r="B28" s="51">
        <v>5</v>
      </c>
      <c r="C28" s="52">
        <f>VLOOKUP(B28,[1]список!Print_Area,3)</f>
        <v>10066198642</v>
      </c>
      <c r="D28" s="53" t="str">
        <f>VLOOKUP(B28,[1]список!Print_Area,2)</f>
        <v>НОВОСЕЛОВ Максим Михайлович</v>
      </c>
      <c r="E28" s="54">
        <f>VLOOKUP(B28,[1]список!Print_Area,4)</f>
        <v>32810</v>
      </c>
      <c r="F28" s="52" t="str">
        <f>VLOOKUP(B28,[1]список!Print_Area,5)</f>
        <v>КМС</v>
      </c>
      <c r="G28" s="52" t="str">
        <f>VLOOKUP(B28,[1]список!Print_Area,6)</f>
        <v>г.Москва</v>
      </c>
      <c r="H28" s="57">
        <v>44</v>
      </c>
      <c r="I28" s="107">
        <v>8</v>
      </c>
      <c r="J28" s="57">
        <v>58.83</v>
      </c>
      <c r="K28" s="57">
        <v>65.67</v>
      </c>
      <c r="L28" s="57">
        <f t="shared" si="0"/>
        <v>65.67</v>
      </c>
      <c r="M28" s="108"/>
      <c r="N28" s="59" t="s">
        <v>44</v>
      </c>
      <c r="P28" s="47"/>
      <c r="Q28" s="46"/>
      <c r="R28" s="46"/>
      <c r="S28" s="48"/>
      <c r="T28" s="48"/>
      <c r="U28" s="48"/>
    </row>
    <row r="29" spans="1:21" ht="16.75" customHeight="1" x14ac:dyDescent="0.35">
      <c r="A29" s="106">
        <v>7</v>
      </c>
      <c r="B29" s="51">
        <v>7</v>
      </c>
      <c r="C29" s="52">
        <f>VLOOKUP(B29,[1]список!Print_Area,3)</f>
        <v>10140712830</v>
      </c>
      <c r="D29" s="53" t="str">
        <f>VLOOKUP(B29,[1]список!Print_Area,2)</f>
        <v>ДОЛБИЛОВ Александр Сергеевич</v>
      </c>
      <c r="E29" s="54">
        <f>VLOOKUP(B29,[1]список!Print_Area,4)</f>
        <v>38701</v>
      </c>
      <c r="F29" s="52" t="str">
        <f>VLOOKUP(B29,[1]список!Print_Area,5)</f>
        <v>КМС</v>
      </c>
      <c r="G29" s="52" t="str">
        <f>VLOOKUP(B29,[1]список!Print_Area,6)</f>
        <v>Санкт-Петербург</v>
      </c>
      <c r="H29" s="57">
        <v>52.67</v>
      </c>
      <c r="I29" s="107">
        <v>6</v>
      </c>
      <c r="J29" s="57">
        <v>48.67</v>
      </c>
      <c r="K29" s="57">
        <v>59.67</v>
      </c>
      <c r="L29" s="57">
        <f t="shared" si="0"/>
        <v>59.67</v>
      </c>
      <c r="M29" s="108"/>
      <c r="N29" s="59" t="s">
        <v>44</v>
      </c>
      <c r="P29" s="47"/>
      <c r="Q29" s="46"/>
      <c r="R29" s="46"/>
      <c r="S29" s="48"/>
      <c r="T29" s="48"/>
      <c r="U29" s="48"/>
    </row>
    <row r="30" spans="1:21" ht="16.75" customHeight="1" x14ac:dyDescent="0.35">
      <c r="A30" s="106">
        <v>8</v>
      </c>
      <c r="B30" s="51">
        <v>10</v>
      </c>
      <c r="C30" s="52">
        <f>VLOOKUP(B30,[1]список!Print_Area,3)</f>
        <v>10120039605</v>
      </c>
      <c r="D30" s="53" t="str">
        <f>VLOOKUP(B30,[1]список!Print_Area,2)</f>
        <v>СЛЫШКИН Арсений Олегович</v>
      </c>
      <c r="E30" s="54">
        <f>VLOOKUP(B30,[1]список!Print_Area,4)</f>
        <v>38529</v>
      </c>
      <c r="F30" s="52" t="str">
        <f>VLOOKUP(B30,[1]список!Print_Area,5)</f>
        <v>МС</v>
      </c>
      <c r="G30" s="52" t="str">
        <f>VLOOKUP(B30,[1]список!Print_Area,6)</f>
        <v>Ростовская область</v>
      </c>
      <c r="H30" s="57">
        <v>74.5</v>
      </c>
      <c r="I30" s="107">
        <v>2</v>
      </c>
      <c r="J30" s="57">
        <v>55.83</v>
      </c>
      <c r="K30" s="57">
        <v>0</v>
      </c>
      <c r="L30" s="57">
        <f t="shared" si="0"/>
        <v>55.83</v>
      </c>
      <c r="M30" s="108"/>
      <c r="N30" s="59" t="s">
        <v>44</v>
      </c>
      <c r="P30" s="47"/>
      <c r="Q30" s="46"/>
      <c r="R30" s="46"/>
      <c r="S30" s="48"/>
      <c r="T30" s="48"/>
      <c r="U30" s="48"/>
    </row>
    <row r="31" spans="1:21" ht="16.75" customHeight="1" x14ac:dyDescent="0.35">
      <c r="A31" s="106">
        <v>9</v>
      </c>
      <c r="B31" s="51">
        <v>3</v>
      </c>
      <c r="C31" s="52">
        <f>VLOOKUP(B31,[1]список!Print_Area,3)</f>
        <v>10129838019</v>
      </c>
      <c r="D31" s="53" t="str">
        <f>VLOOKUP(B31,[1]список!Print_Area,2)</f>
        <v>СОРОКО Роман Максимович</v>
      </c>
      <c r="E31" s="54">
        <f>VLOOKUP(B31,[1]список!Print_Area,4)</f>
        <v>38518</v>
      </c>
      <c r="F31" s="52" t="str">
        <f>VLOOKUP(B31,[1]список!Print_Area,5)</f>
        <v>КМС</v>
      </c>
      <c r="G31" s="52" t="str">
        <f>VLOOKUP(B31,[1]список!Print_Area,6)</f>
        <v>Санкт-Петербург</v>
      </c>
      <c r="H31" s="57">
        <v>30.17</v>
      </c>
      <c r="I31" s="107">
        <v>9</v>
      </c>
      <c r="J31" s="109"/>
      <c r="K31" s="109"/>
      <c r="L31" s="109"/>
      <c r="M31" s="108"/>
      <c r="N31" s="59" t="s">
        <v>45</v>
      </c>
      <c r="P31" s="47"/>
      <c r="Q31" s="46"/>
      <c r="R31" s="46"/>
      <c r="S31" s="48"/>
      <c r="T31" s="48"/>
      <c r="U31" s="48"/>
    </row>
    <row r="32" spans="1:21" ht="16.75" customHeight="1" x14ac:dyDescent="0.35">
      <c r="A32" s="106">
        <v>10</v>
      </c>
      <c r="B32" s="51">
        <v>4</v>
      </c>
      <c r="C32" s="52">
        <f>VLOOKUP(B32,[1]список!Print_Area,3)</f>
        <v>10129902481</v>
      </c>
      <c r="D32" s="53" t="str">
        <f>VLOOKUP(B32,[1]список!Print_Area,2)</f>
        <v>ЕГОРОВ Артем Эдуардович</v>
      </c>
      <c r="E32" s="54">
        <f>VLOOKUP(B32,[1]список!Print_Area,4)</f>
        <v>38779</v>
      </c>
      <c r="F32" s="52" t="str">
        <f>VLOOKUP(B32,[1]список!Print_Area,5)</f>
        <v>КМС</v>
      </c>
      <c r="G32" s="52" t="str">
        <f>VLOOKUP(B32,[1]список!Print_Area,6)</f>
        <v>Санкт-Петербург</v>
      </c>
      <c r="H32" s="57">
        <v>29.17</v>
      </c>
      <c r="I32" s="107">
        <v>10</v>
      </c>
      <c r="J32" s="109"/>
      <c r="K32" s="109"/>
      <c r="L32" s="109"/>
      <c r="M32" s="108"/>
      <c r="N32" s="59" t="s">
        <v>45</v>
      </c>
      <c r="P32" s="47"/>
      <c r="Q32" s="46"/>
      <c r="R32" s="46"/>
      <c r="S32" s="48"/>
      <c r="T32" s="48"/>
      <c r="U32" s="48"/>
    </row>
    <row r="33" spans="1:21" ht="16.75" customHeight="1" x14ac:dyDescent="0.35">
      <c r="A33" s="106">
        <v>11</v>
      </c>
      <c r="B33" s="51">
        <v>1</v>
      </c>
      <c r="C33" s="52">
        <f>VLOOKUP(B33,[1]список!Print_Area,3)</f>
        <v>10066198642</v>
      </c>
      <c r="D33" s="53" t="str">
        <f>VLOOKUP(B33,[1]список!Print_Area,2)</f>
        <v>ПАВЛЕНКО Петр Дмитриевич</v>
      </c>
      <c r="E33" s="54">
        <f>VLOOKUP(B33,[1]список!Print_Area,4)</f>
        <v>38728</v>
      </c>
      <c r="F33" s="52" t="str">
        <f>VLOOKUP(B33,[1]список!Print_Area,5)</f>
        <v>КМС</v>
      </c>
      <c r="G33" s="52" t="str">
        <f>VLOOKUP(B33,[1]список!Print_Area,6)</f>
        <v>г.Москва</v>
      </c>
      <c r="H33" s="57">
        <v>25</v>
      </c>
      <c r="I33" s="107">
        <v>11</v>
      </c>
      <c r="J33" s="109"/>
      <c r="K33" s="109"/>
      <c r="L33" s="109"/>
      <c r="M33" s="108"/>
      <c r="N33" s="59" t="s">
        <v>45</v>
      </c>
      <c r="P33" s="47"/>
      <c r="Q33" s="46"/>
      <c r="R33" s="46"/>
      <c r="S33" s="48"/>
      <c r="T33" s="48"/>
      <c r="U33" s="48"/>
    </row>
    <row r="34" spans="1:21" ht="7.5" customHeight="1" thickBot="1" x14ac:dyDescent="0.35">
      <c r="A34" s="62"/>
      <c r="B34" s="61"/>
      <c r="C34" s="62"/>
      <c r="D34" s="63"/>
      <c r="E34" s="64"/>
      <c r="F34" s="65"/>
      <c r="G34" s="64"/>
      <c r="H34" s="66"/>
      <c r="I34" s="67"/>
      <c r="J34" s="67"/>
      <c r="K34" s="67"/>
      <c r="L34" s="66"/>
      <c r="M34" s="67"/>
      <c r="N34" s="67"/>
      <c r="P34" s="47"/>
      <c r="Q34" s="46"/>
      <c r="R34" s="46"/>
      <c r="S34" s="48"/>
      <c r="T34" s="48"/>
      <c r="U34" s="48"/>
    </row>
    <row r="35" spans="1:21" ht="15" thickTop="1" x14ac:dyDescent="0.35">
      <c r="A35" s="128" t="s">
        <v>46</v>
      </c>
      <c r="B35" s="129"/>
      <c r="C35" s="129"/>
      <c r="D35" s="129"/>
      <c r="E35" s="69"/>
      <c r="F35" s="69"/>
      <c r="G35" s="129" t="s">
        <v>47</v>
      </c>
      <c r="H35" s="129"/>
      <c r="I35" s="129"/>
      <c r="J35" s="129"/>
      <c r="K35" s="129"/>
      <c r="L35" s="129"/>
      <c r="M35" s="129"/>
      <c r="N35" s="130"/>
      <c r="P35" s="47"/>
      <c r="Q35" s="46"/>
      <c r="R35" s="46"/>
      <c r="S35" s="48"/>
      <c r="T35" s="48"/>
      <c r="U35" s="48"/>
    </row>
    <row r="36" spans="1:21" ht="14.5" x14ac:dyDescent="0.35">
      <c r="A36" s="70" t="s">
        <v>48</v>
      </c>
      <c r="B36" s="71"/>
      <c r="C36" s="72"/>
      <c r="D36" s="73"/>
      <c r="E36" s="74"/>
      <c r="F36" s="74"/>
      <c r="G36" s="75" t="s">
        <v>49</v>
      </c>
      <c r="H36" s="76">
        <v>7</v>
      </c>
      <c r="I36" s="77"/>
      <c r="J36" s="78"/>
      <c r="K36" s="78"/>
      <c r="L36" s="79"/>
      <c r="M36" s="75" t="s">
        <v>50</v>
      </c>
      <c r="N36" s="80">
        <f>COUNTIF(F$21:F127,"ЗМС")</f>
        <v>0</v>
      </c>
      <c r="P36" s="47"/>
      <c r="Q36" s="46"/>
      <c r="R36" s="46"/>
      <c r="S36" s="48"/>
      <c r="T36" s="48"/>
      <c r="U36" s="48"/>
    </row>
    <row r="37" spans="1:21" ht="14.5" x14ac:dyDescent="0.35">
      <c r="A37" s="70" t="s">
        <v>51</v>
      </c>
      <c r="B37" s="71"/>
      <c r="C37" s="81"/>
      <c r="D37" s="73"/>
      <c r="E37" s="82"/>
      <c r="F37" s="82"/>
      <c r="G37" s="75" t="s">
        <v>52</v>
      </c>
      <c r="H37" s="83">
        <v>11</v>
      </c>
      <c r="I37" s="84"/>
      <c r="J37" s="85"/>
      <c r="K37" s="85"/>
      <c r="L37" s="86"/>
      <c r="M37" s="75" t="s">
        <v>53</v>
      </c>
      <c r="N37" s="80">
        <f>COUNTIF(F$21:F127,"МСМК")</f>
        <v>0</v>
      </c>
      <c r="P37" s="47"/>
      <c r="Q37" s="46"/>
      <c r="R37" s="46"/>
      <c r="S37" s="48"/>
      <c r="T37" s="48"/>
      <c r="U37" s="48"/>
    </row>
    <row r="38" spans="1:21" ht="14.5" x14ac:dyDescent="0.35">
      <c r="A38" s="70" t="s">
        <v>54</v>
      </c>
      <c r="B38" s="71"/>
      <c r="C38" s="71"/>
      <c r="D38" s="73"/>
      <c r="E38" s="82"/>
      <c r="F38" s="82"/>
      <c r="G38" s="75" t="s">
        <v>55</v>
      </c>
      <c r="H38" s="83">
        <v>11</v>
      </c>
      <c r="I38" s="84"/>
      <c r="J38" s="85"/>
      <c r="K38" s="85"/>
      <c r="L38" s="86"/>
      <c r="M38" s="75" t="s">
        <v>56</v>
      </c>
      <c r="N38" s="80">
        <f>COUNTIF(F$21:F52,"МС")</f>
        <v>2</v>
      </c>
      <c r="P38" s="47"/>
      <c r="Q38" s="46"/>
      <c r="R38" s="46"/>
      <c r="S38" s="48"/>
      <c r="T38" s="48"/>
      <c r="U38" s="48"/>
    </row>
    <row r="39" spans="1:21" ht="14.5" x14ac:dyDescent="0.35">
      <c r="A39" s="70" t="s">
        <v>57</v>
      </c>
      <c r="B39" s="71"/>
      <c r="C39" s="71"/>
      <c r="D39" s="73"/>
      <c r="E39" s="82"/>
      <c r="F39" s="82"/>
      <c r="G39" s="75" t="s">
        <v>58</v>
      </c>
      <c r="H39" s="83">
        <v>11</v>
      </c>
      <c r="I39" s="84"/>
      <c r="J39" s="85"/>
      <c r="K39" s="85"/>
      <c r="L39" s="86"/>
      <c r="M39" s="75" t="s">
        <v>59</v>
      </c>
      <c r="N39" s="80">
        <f>COUNTIF(F$20:F52,"КМС")</f>
        <v>8</v>
      </c>
      <c r="P39" s="47"/>
      <c r="Q39" s="46"/>
      <c r="R39" s="46"/>
      <c r="S39" s="48"/>
      <c r="T39" s="48"/>
      <c r="U39" s="48"/>
    </row>
    <row r="40" spans="1:21" ht="14.5" x14ac:dyDescent="0.35">
      <c r="A40" s="87"/>
      <c r="B40" s="71"/>
      <c r="C40" s="71"/>
      <c r="D40" s="73"/>
      <c r="G40" s="75" t="s">
        <v>60</v>
      </c>
      <c r="H40" s="83">
        <f>COUNTIF(A23:A33,"НФ")</f>
        <v>0</v>
      </c>
      <c r="I40" s="84"/>
      <c r="J40" s="85"/>
      <c r="K40" s="85"/>
      <c r="L40" s="86"/>
      <c r="M40" s="75" t="s">
        <v>61</v>
      </c>
      <c r="N40" s="80">
        <f>COUNTIF(F$23:F126,"1 СР")</f>
        <v>1</v>
      </c>
      <c r="P40" s="47"/>
      <c r="Q40" s="46"/>
      <c r="R40" s="46"/>
      <c r="S40" s="48"/>
      <c r="T40" s="48"/>
      <c r="U40" s="48"/>
    </row>
    <row r="41" spans="1:21" ht="14.5" x14ac:dyDescent="0.35">
      <c r="A41" s="88"/>
      <c r="B41" s="34"/>
      <c r="C41" s="33"/>
      <c r="D41" s="73"/>
      <c r="G41" s="75" t="s">
        <v>62</v>
      </c>
      <c r="H41" s="83">
        <f>COUNTIF(A23:A33,"ДСКВ")</f>
        <v>0</v>
      </c>
      <c r="I41" s="84"/>
      <c r="J41" s="85"/>
      <c r="K41" s="85"/>
      <c r="L41" s="86"/>
      <c r="M41" s="75" t="s">
        <v>63</v>
      </c>
      <c r="N41" s="80">
        <f>COUNTIF(F$23:F126,"2 СР")</f>
        <v>0</v>
      </c>
    </row>
    <row r="42" spans="1:21" ht="14.5" x14ac:dyDescent="0.35">
      <c r="A42" s="89"/>
      <c r="B42" s="71"/>
      <c r="C42" s="71"/>
      <c r="D42" s="73"/>
      <c r="E42" s="82"/>
      <c r="F42" s="82"/>
      <c r="G42" s="75" t="s">
        <v>64</v>
      </c>
      <c r="H42" s="83">
        <f>COUNTIF(A23:A33,"НС")</f>
        <v>0</v>
      </c>
      <c r="I42" s="90"/>
      <c r="J42" s="91"/>
      <c r="K42" s="91"/>
      <c r="L42" s="92"/>
      <c r="M42" s="75" t="s">
        <v>65</v>
      </c>
      <c r="N42" s="80">
        <f>COUNTIF(F$23:F126,"3 СР")</f>
        <v>0</v>
      </c>
    </row>
    <row r="43" spans="1:21" ht="5.25" customHeight="1" x14ac:dyDescent="0.35">
      <c r="A43" s="89"/>
      <c r="B43" s="71"/>
      <c r="C43" s="71"/>
      <c r="D43" s="71"/>
      <c r="E43" s="71"/>
      <c r="F43" s="71"/>
      <c r="G43" s="34"/>
      <c r="H43" s="93"/>
      <c r="I43" s="93"/>
      <c r="J43" s="93"/>
      <c r="K43" s="93"/>
      <c r="L43" s="93"/>
      <c r="M43" s="94"/>
      <c r="N43" s="95"/>
    </row>
    <row r="44" spans="1:21" ht="15.5" x14ac:dyDescent="0.35">
      <c r="A44" s="96"/>
      <c r="B44" s="97"/>
      <c r="C44" s="97"/>
      <c r="D44" s="110" t="s">
        <v>66</v>
      </c>
      <c r="E44" s="110"/>
      <c r="F44" s="110"/>
      <c r="G44" s="110" t="s">
        <v>67</v>
      </c>
      <c r="H44" s="110"/>
      <c r="I44" s="110"/>
      <c r="J44" s="98"/>
      <c r="K44" s="98"/>
      <c r="L44" s="110" t="str">
        <f>A19</f>
        <v>СУДЬЯ НА ФИНИШЕ:</v>
      </c>
      <c r="M44" s="110"/>
      <c r="N44" s="111"/>
    </row>
    <row r="45" spans="1:21" x14ac:dyDescent="0.35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4"/>
    </row>
    <row r="46" spans="1:21" x14ac:dyDescent="0.35">
      <c r="A46" s="99"/>
      <c r="D46" s="100"/>
      <c r="E46" s="100"/>
      <c r="F46" s="100"/>
      <c r="G46" s="100"/>
      <c r="H46" s="38"/>
      <c r="I46" s="100"/>
      <c r="J46" s="100"/>
      <c r="K46" s="100"/>
      <c r="L46" s="38"/>
      <c r="M46" s="100"/>
      <c r="N46" s="101"/>
    </row>
    <row r="47" spans="1:21" x14ac:dyDescent="0.35">
      <c r="A47" s="99"/>
      <c r="D47" s="100"/>
      <c r="E47" s="100"/>
      <c r="F47" s="100"/>
      <c r="G47" s="100"/>
      <c r="H47" s="38"/>
      <c r="I47" s="100"/>
      <c r="J47" s="100"/>
      <c r="K47" s="100"/>
      <c r="L47" s="38"/>
      <c r="M47" s="100"/>
      <c r="N47" s="101"/>
    </row>
    <row r="48" spans="1:21" x14ac:dyDescent="0.35">
      <c r="A48" s="99"/>
      <c r="D48" s="100"/>
      <c r="E48" s="100"/>
      <c r="F48" s="100"/>
      <c r="G48" s="100"/>
      <c r="H48" s="38"/>
      <c r="I48" s="100"/>
      <c r="J48" s="100"/>
      <c r="K48" s="100"/>
      <c r="L48" s="38"/>
      <c r="M48" s="100"/>
      <c r="N48" s="101"/>
    </row>
    <row r="49" spans="1:21" x14ac:dyDescent="0.35">
      <c r="A49" s="99"/>
      <c r="D49" s="100"/>
      <c r="E49" s="100"/>
      <c r="F49" s="100"/>
      <c r="G49" s="100"/>
      <c r="H49" s="38"/>
      <c r="I49" s="100"/>
      <c r="J49" s="100"/>
      <c r="K49" s="100"/>
      <c r="L49" s="38"/>
      <c r="M49" s="100"/>
      <c r="N49" s="101"/>
    </row>
    <row r="50" spans="1:21" x14ac:dyDescent="0.35">
      <c r="A50" s="99"/>
      <c r="D50" s="100"/>
      <c r="E50" s="100"/>
      <c r="F50" s="100"/>
      <c r="G50" s="100"/>
      <c r="H50" s="38"/>
      <c r="I50" s="100"/>
      <c r="J50" s="100"/>
      <c r="K50" s="100"/>
      <c r="L50" s="38"/>
      <c r="M50" s="100"/>
      <c r="N50" s="101"/>
    </row>
    <row r="51" spans="1:21" s="47" customFormat="1" ht="13.75" customHeight="1" thickBot="1" x14ac:dyDescent="0.4">
      <c r="A51" s="102"/>
      <c r="B51" s="103"/>
      <c r="C51" s="103"/>
      <c r="D51" s="115" t="str">
        <f>G17</f>
        <v>СЛАБКОВСКАЯ В.Н. ( ВК, г. ОМСК)</v>
      </c>
      <c r="E51" s="115"/>
      <c r="F51" s="115"/>
      <c r="G51" s="115" t="str">
        <f>G18</f>
        <v>КОЧЕТКОВА Е.А. ( ВК, г. ОМСК)</v>
      </c>
      <c r="H51" s="115"/>
      <c r="I51" s="115"/>
      <c r="J51" s="104"/>
      <c r="K51" s="104"/>
      <c r="L51" s="115" t="str">
        <f>G19</f>
        <v xml:space="preserve">ВЫСОЦКИЙ С.М. (1К, г. МОСКВА) </v>
      </c>
      <c r="M51" s="115"/>
      <c r="N51" s="116"/>
      <c r="S51" s="105"/>
      <c r="T51" s="105"/>
      <c r="U51" s="105"/>
    </row>
    <row r="52" spans="1:21" ht="13.5" thickTop="1" x14ac:dyDescent="0.3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35:D35"/>
    <mergeCell ref="G35:N35"/>
    <mergeCell ref="D44:F44"/>
    <mergeCell ref="G44:I44"/>
    <mergeCell ref="L44:N44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45:E45"/>
    <mergeCell ref="F45:N45"/>
    <mergeCell ref="D51:F51"/>
    <mergeCell ref="G51:I51"/>
    <mergeCell ref="L51:N51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1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КР Женщины-оф.протокол</vt:lpstr>
      <vt:lpstr>КР Мужчины-оф.протокол</vt:lpstr>
      <vt:lpstr>'КР Женщины-оф.протокол'!Заголовки_для_печати</vt:lpstr>
      <vt:lpstr>'КР Мужчины-оф.протокол'!Заголовки_для_печати</vt:lpstr>
      <vt:lpstr>'КР Женщины-оф.протокол'!Область_печати</vt:lpstr>
      <vt:lpstr>'КР Мужчины-оф.протокол'!Область_печати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2025-06-16T09:55:17Z</dcterms:created>
  <dcterms:modified xsi:type="dcterms:W3CDTF">2025-06-16T10:04:41Z</dcterms:modified>
</cp:coreProperties>
</file>