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Флешка\2023\ЧР 19-23.10.2023\ОТЧЕТЫ в ЕИСП\"/>
    </mc:Choice>
  </mc:AlternateContent>
  <bookViews>
    <workbookView xWindow="0" yWindow="0" windowWidth="20490" windowHeight="7650" tabRatio="789"/>
  </bookViews>
  <sheets>
    <sheet name="Парн г. пресл 4 км юноши 15-16" sheetId="93" r:id="rId1"/>
  </sheets>
  <externalReferences>
    <externalReference r:id="rId2"/>
  </externalReferences>
  <definedNames>
    <definedName name="_xlnm.Print_Area" localSheetId="0">'Парн г. пресл 4 км юноши 15-16'!$A$1:$O$52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93" l="1"/>
  <c r="M35" i="93"/>
  <c r="P33" i="93"/>
  <c r="M33" i="93"/>
  <c r="M31" i="93"/>
  <c r="Q27" i="93"/>
  <c r="R25" i="93"/>
  <c r="R23" i="93"/>
  <c r="Q23" i="93"/>
  <c r="P25" i="93"/>
  <c r="P23" i="93"/>
  <c r="G40" i="93"/>
  <c r="F40" i="93"/>
  <c r="E40" i="93"/>
  <c r="D40" i="93"/>
  <c r="C40" i="93"/>
  <c r="G39" i="93"/>
  <c r="F39" i="93"/>
  <c r="E39" i="93"/>
  <c r="D39" i="93"/>
  <c r="C39" i="93"/>
  <c r="G38" i="93"/>
  <c r="F38" i="93"/>
  <c r="E38" i="93"/>
  <c r="D38" i="93"/>
  <c r="C38" i="93"/>
  <c r="G37" i="93"/>
  <c r="F37" i="93"/>
  <c r="E37" i="93"/>
  <c r="D37" i="93"/>
  <c r="C37" i="93"/>
  <c r="G36" i="93"/>
  <c r="F36" i="93"/>
  <c r="E36" i="93"/>
  <c r="D36" i="93"/>
  <c r="C36" i="93"/>
  <c r="G35" i="93"/>
  <c r="F35" i="93"/>
  <c r="E35" i="93"/>
  <c r="D35" i="93"/>
  <c r="C35" i="93"/>
  <c r="G34" i="93"/>
  <c r="F34" i="93"/>
  <c r="E34" i="93"/>
  <c r="D34" i="93"/>
  <c r="C34" i="93"/>
  <c r="G33" i="93"/>
  <c r="F33" i="93"/>
  <c r="E33" i="93"/>
  <c r="D33" i="93"/>
  <c r="C33" i="93"/>
  <c r="G32" i="93"/>
  <c r="F32" i="93"/>
  <c r="E32" i="93"/>
  <c r="D32" i="93"/>
  <c r="C32" i="93"/>
  <c r="G31" i="93"/>
  <c r="F31" i="93"/>
  <c r="E31" i="93"/>
  <c r="D31" i="93"/>
  <c r="C31" i="93"/>
  <c r="G30" i="93"/>
  <c r="F30" i="93"/>
  <c r="E30" i="93"/>
  <c r="D30" i="93"/>
  <c r="C30" i="93"/>
  <c r="G29" i="93"/>
  <c r="F29" i="93"/>
  <c r="E29" i="93"/>
  <c r="D29" i="93"/>
  <c r="C29" i="93"/>
  <c r="G28" i="93"/>
  <c r="F28" i="93"/>
  <c r="E28" i="93"/>
  <c r="D28" i="93"/>
  <c r="C28" i="93"/>
  <c r="G27" i="93"/>
  <c r="F27" i="93"/>
  <c r="E27" i="93"/>
  <c r="D27" i="93"/>
  <c r="C27" i="93"/>
  <c r="G26" i="93"/>
  <c r="F26" i="93"/>
  <c r="E26" i="93"/>
  <c r="D26" i="93"/>
  <c r="C26" i="93"/>
  <c r="G25" i="93"/>
  <c r="F25" i="93"/>
  <c r="E25" i="93"/>
  <c r="D25" i="93"/>
  <c r="C25" i="93"/>
  <c r="G24" i="93"/>
  <c r="F24" i="93"/>
  <c r="E24" i="93"/>
  <c r="D24" i="93"/>
  <c r="C24" i="93"/>
  <c r="G23" i="93"/>
  <c r="F23" i="93"/>
  <c r="E23" i="93"/>
  <c r="D23" i="93"/>
  <c r="C23" i="93"/>
  <c r="L52" i="93" l="1"/>
  <c r="H52" i="93"/>
  <c r="E52" i="93"/>
  <c r="H30" i="93"/>
  <c r="K30" i="93"/>
  <c r="J30" i="93"/>
  <c r="I30" i="93"/>
  <c r="K28" i="93"/>
  <c r="J28" i="93"/>
  <c r="I28" i="93"/>
  <c r="H28" i="93"/>
  <c r="K26" i="93"/>
  <c r="J26" i="93"/>
  <c r="I26" i="93"/>
  <c r="H26" i="93"/>
  <c r="I24" i="93"/>
  <c r="K24" i="93"/>
  <c r="J24" i="93"/>
  <c r="A40" i="93"/>
  <c r="A38" i="93"/>
  <c r="A36" i="93"/>
  <c r="A34" i="93"/>
  <c r="A32" i="93"/>
  <c r="A30" i="93"/>
  <c r="A28" i="93"/>
  <c r="A26" i="93"/>
  <c r="A24" i="93"/>
  <c r="L26" i="93"/>
  <c r="L24" i="93"/>
  <c r="M27" i="93"/>
  <c r="M28" i="93" s="1"/>
  <c r="M29" i="93"/>
  <c r="M30" i="93" s="1"/>
  <c r="L30" i="93" l="1"/>
  <c r="M25" i="93"/>
  <c r="M26" i="93" s="1"/>
  <c r="L28" i="93"/>
  <c r="M23" i="93"/>
  <c r="M24" i="93" s="1"/>
</calcChain>
</file>

<file path=xl/sharedStrings.xml><?xml version="1.0" encoding="utf-8"?>
<sst xmlns="http://schemas.openxmlformats.org/spreadsheetml/2006/main" count="62" uniqueCount="56">
  <si>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</si>
  <si>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</si>
  <si>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</si>
  <si>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</si>
  <si>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</si>
  <si>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</si>
  <si>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</si>
  <si>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</si>
  <si>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</si>
  <si>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</si>
  <si>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</si>
  <si>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</si>
  <si>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</si>
  <si>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</si>
  <si>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</si>
  <si>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</si>
  <si>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</si>
  <si>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</si>
  <si>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</si>
  <si>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</si>
  <si>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</si>
  <si>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</si>
  <si>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РЕЗУЛЬТАТ</t>
  </si>
  <si>
    <t>СКОРОСТЬ км/ч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</si>
  <si>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</si>
  <si>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</si>
  <si>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</si>
  <si>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</si>
  <si>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</si>
  <si>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</si>
  <si>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</si>
  <si>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</si>
  <si>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</si>
  <si>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</si>
  <si>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</si>
  <si>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</si>
  <si>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</si>
  <si>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</si>
  <si>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</si>
  <si>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ВРЕМЯ ПРОМЕЖУТОЧНЫХ ОТРЕЗКОВ</t>
  </si>
  <si>
    <t>трек - парная гонка преследования 4 км</t>
  </si>
  <si>
    <t>ТЕХНИЧЕСКИЙ ДЕЛЕГАТ ФВСР:</t>
  </si>
  <si>
    <t>0-1000 м</t>
  </si>
  <si>
    <t>1000-2000 м</t>
  </si>
  <si>
    <t>2000-3000 м</t>
  </si>
  <si>
    <t>3000-4000 м</t>
  </si>
  <si>
    <t>0,333 км/12</t>
  </si>
  <si>
    <t>ЧЕМПИОНАТ РОССИИ</t>
  </si>
  <si>
    <t>МУЖЧИНЫ</t>
  </si>
  <si>
    <t>№ ВРВС: 0080221811Я</t>
  </si>
  <si>
    <t>№ ЕКП 2023: 26262</t>
  </si>
  <si>
    <t>финал</t>
  </si>
  <si>
    <t>фигал</t>
  </si>
  <si>
    <t>квалификация</t>
  </si>
  <si>
    <t>нф</t>
  </si>
  <si>
    <t>ДАТА ПРОВЕДЕНИЯ: 22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</si>
</sst>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.00"/>
    <numFmt numFmtId="165" formatCode="0.0"/>
    <numFmt numFmtId="166" formatCode="m:ss.000"/>
    <numFmt numFmtId="167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18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21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164" fontId="15" fillId="0" borderId="19" xfId="0" applyNumberFormat="1" applyFont="1" applyBorder="1" applyAlignment="1">
      <alignment horizontal="right" vertical="center"/>
    </xf>
    <xf numFmtId="165" fontId="15" fillId="0" borderId="1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2" applyNumberFormat="1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164" fontId="15" fillId="0" borderId="18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2" borderId="33" xfId="3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66" fontId="5" fillId="0" borderId="38" xfId="0" applyNumberFormat="1" applyFont="1" applyBorder="1" applyAlignment="1">
      <alignment horizontal="center" vertical="center"/>
    </xf>
    <xf numFmtId="166" fontId="17" fillId="0" borderId="38" xfId="0" applyNumberFormat="1" applyFont="1" applyBorder="1" applyAlignment="1">
      <alignment horizontal="center" vertical="center"/>
    </xf>
    <xf numFmtId="167" fontId="5" fillId="0" borderId="3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166" fontId="19" fillId="0" borderId="42" xfId="8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166" fontId="18" fillId="0" borderId="38" xfId="8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14" fontId="17" fillId="3" borderId="28" xfId="0" applyNumberFormat="1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14" fontId="17" fillId="3" borderId="41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3" borderId="28" xfId="0" applyNumberFormat="1" applyFont="1" applyFill="1" applyBorder="1" applyAlignment="1">
      <alignment horizontal="left" vertical="center"/>
    </xf>
    <xf numFmtId="0" fontId="17" fillId="3" borderId="41" xfId="0" applyNumberFormat="1" applyFont="1" applyFill="1" applyBorder="1" applyAlignment="1">
      <alignment horizontal="left" vertical="center"/>
    </xf>
    <xf numFmtId="0" fontId="17" fillId="3" borderId="44" xfId="0" applyFont="1" applyFill="1" applyBorder="1" applyAlignment="1">
      <alignment horizontal="center" vertical="center"/>
    </xf>
    <xf numFmtId="14" fontId="17" fillId="3" borderId="44" xfId="0" applyNumberFormat="1" applyFont="1" applyFill="1" applyBorder="1" applyAlignment="1">
      <alignment horizontal="center" vertical="center"/>
    </xf>
    <xf numFmtId="0" fontId="17" fillId="3" borderId="44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5" fillId="0" borderId="20" xfId="0" applyNumberFormat="1" applyFont="1" applyBorder="1" applyAlignment="1">
      <alignment horizontal="left" vertical="center"/>
    </xf>
    <xf numFmtId="164" fontId="15" fillId="0" borderId="18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/>
    </xf>
    <xf numFmtId="164" fontId="15" fillId="0" borderId="16" xfId="0" applyNumberFormat="1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4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33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3</xdr:row>
      <xdr:rowOff>138895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D1F46A-3F1B-4D4A-9A3E-438B2AB9811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385242</xdr:colOff>
      <xdr:row>3</xdr:row>
      <xdr:rowOff>125485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0548C3-D627-4461-A56D-38C18DC9A7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72384" cy="755570"/>
        </a:xfrm>
        <a:prstGeom prst="rect">
          <a:avLst/>
        </a:prstGeom>
      </xdr:spPr>
    </xdr:pic>
    <xdr:clientData/>
  </xdr:twoCellAnchor>
  <xdr:twoCellAnchor editAs="oneCell">
    <xdr:from>
      <xdr:col>13</xdr:col>
      <xdr:colOff>166077</xdr:colOff>
      <xdr:row>0</xdr:row>
      <xdr:rowOff>87923</xdr:rowOff>
    </xdr:from>
    <xdr:to>
      <xdr:col>14</xdr:col>
      <xdr:colOff>770495</xdr:colOff>
      <xdr:row>2</xdr:row>
      <xdr:rowOff>222994</xdr:rowOff>
    </xdr:to>
    <xdr:grpSp>
      <xdr:nvGrpSpPr>
        <xdr:cNvPr id="5" name="Group 13">
          <a:extLst>
            <a:ext uri="{FF2B5EF4-FFF2-40B4-BE49-F238E27FC236}">
              <a16:creationId xmlns:a16="http://schemas.microsoft.com/office/drawing/2014/main" id="{3315DC60-B88B-4565-9560-05CF3AFA4F07}"/>
            </a:ext>
          </a:extLst>
        </xdr:cNvPr>
        <xdr:cNvGrpSpPr/>
      </xdr:nvGrpSpPr>
      <xdr:grpSpPr>
        <a:xfrm>
          <a:off x="11730404" y="87923"/>
          <a:ext cx="1495860" cy="672379"/>
          <a:chOff x="0" y="0"/>
          <a:chExt cx="771525" cy="423545"/>
        </a:xfrm>
      </xdr:grpSpPr>
      <xdr:pic>
        <xdr:nvPicPr>
          <xdr:cNvPr id="6" name="image1.jpeg">
            <a:extLst>
              <a:ext uri="{FF2B5EF4-FFF2-40B4-BE49-F238E27FC236}">
                <a16:creationId xmlns:a16="http://schemas.microsoft.com/office/drawing/2014/main" id="{4AB4E821-FEA4-4DFC-9BD3-F762A668EC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837D506F-0287-4D36-87A9-BD990D2027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E19">
            <v>0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E20">
            <v>0</v>
          </cell>
          <cell r="F20" t="str">
            <v>Республика Беларусь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B108">
            <v>0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="78" zoomScaleNormal="78" zoomScaleSheetLayoutView="78" workbookViewId="0">
      <selection activeCell="A14" sqref="A14"/>
    </sheetView>
  </sheetViews>
  <sheetFormatPr defaultColWidth="9.28515625" defaultRowHeight="12.75" x14ac:dyDescent="0.2"/>
  <cols>
    <col min="1" max="1" width="7" style="44" customWidth="1"/>
    <col min="2" max="2" width="7.7109375" style="52" customWidth="1"/>
    <col min="3" max="3" width="13" style="52" customWidth="1"/>
    <col min="4" max="4" width="26.28515625" style="44" customWidth="1"/>
    <col min="5" max="5" width="12.28515625" style="53" customWidth="1"/>
    <col min="6" max="6" width="8.7109375" style="44" customWidth="1"/>
    <col min="7" max="7" width="24.28515625" style="44" customWidth="1"/>
    <col min="8" max="11" width="13.42578125" style="44" customWidth="1"/>
    <col min="12" max="13" width="10.28515625" style="44" customWidth="1"/>
    <col min="14" max="14" width="13.28515625" style="44" customWidth="1"/>
    <col min="15" max="15" width="14.28515625" style="44" customWidth="1"/>
    <col min="16" max="16384" width="9.28515625" style="44"/>
  </cols>
  <sheetData>
    <row r="1" spans="1:15" ht="21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21" customHeight="1" x14ac:dyDescent="0.2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21" customHeight="1" x14ac:dyDescent="0.2">
      <c r="A3" s="89" t="s">
        <v>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1" customHeight="1" x14ac:dyDescent="0.2">
      <c r="A4" s="89" t="s">
        <v>30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2.6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45" customFormat="1" ht="20.25" customHeight="1" x14ac:dyDescent="0.2">
      <c r="A6" s="88" t="s">
        <v>47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s="45" customFormat="1" ht="18" customHeight="1" x14ac:dyDescent="0.2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s="45" customFormat="1" ht="7.5" customHeight="1" thickBo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ht="24" customHeight="1" thickTop="1" x14ac:dyDescent="0.2">
      <c r="A9" s="93" t="s">
        <v>26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</row>
    <row r="10" spans="1:15" ht="18" customHeight="1" x14ac:dyDescent="0.2">
      <c r="A10" s="96" t="s">
        <v>40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</row>
    <row r="11" spans="1:15" ht="19.5" customHeight="1" x14ac:dyDescent="0.2">
      <c r="A11" s="96" t="s">
        <v>48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1:15" ht="12" customHeight="1" x14ac:dyDescent="0.2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</row>
    <row r="13" spans="1:15" ht="15.75" x14ac:dyDescent="0.2">
      <c r="A13" s="32" t="s">
        <v>31</v>
      </c>
      <c r="B13" s="7"/>
      <c r="C13" s="20"/>
      <c r="D13" s="19"/>
      <c r="E13" s="21"/>
      <c r="F13" s="1"/>
      <c r="G13" s="26" t="s">
        <v>27</v>
      </c>
      <c r="H13" s="1"/>
      <c r="I13" s="1"/>
      <c r="J13" s="1"/>
      <c r="K13" s="1"/>
      <c r="L13" s="1"/>
      <c r="M13" s="1"/>
      <c r="N13" s="12"/>
      <c r="O13" s="13" t="s">
        <v>49</v>
      </c>
    </row>
    <row r="14" spans="1:15" ht="15.75" x14ac:dyDescent="0.2">
      <c r="A14" s="46" t="s">
        <v>55</v>
      </c>
      <c r="B14" s="5"/>
      <c r="C14" s="5"/>
      <c r="D14" s="25"/>
      <c r="E14" s="22"/>
      <c r="F14" s="2"/>
      <c r="G14" s="27" t="s">
        <v>28</v>
      </c>
      <c r="H14" s="2"/>
      <c r="I14" s="2"/>
      <c r="J14" s="2"/>
      <c r="K14" s="2"/>
      <c r="L14" s="2"/>
      <c r="M14" s="2"/>
      <c r="N14" s="14"/>
      <c r="O14" s="15" t="s">
        <v>50</v>
      </c>
    </row>
    <row r="15" spans="1:15" ht="15" x14ac:dyDescent="0.2">
      <c r="A15" s="102" t="s">
        <v>6</v>
      </c>
      <c r="B15" s="103"/>
      <c r="C15" s="103"/>
      <c r="D15" s="103"/>
      <c r="E15" s="103"/>
      <c r="F15" s="103"/>
      <c r="G15" s="104"/>
      <c r="H15" s="105" t="s">
        <v>1</v>
      </c>
      <c r="I15" s="103"/>
      <c r="J15" s="103"/>
      <c r="K15" s="103"/>
      <c r="L15" s="103"/>
      <c r="M15" s="103"/>
      <c r="N15" s="103"/>
      <c r="O15" s="106"/>
    </row>
    <row r="16" spans="1:15" ht="15" x14ac:dyDescent="0.2">
      <c r="A16" s="47" t="s">
        <v>41</v>
      </c>
      <c r="B16" s="10"/>
      <c r="C16" s="10"/>
      <c r="D16" s="48"/>
      <c r="E16" s="49"/>
      <c r="F16" s="48"/>
      <c r="G16" s="4" t="s">
        <v>20</v>
      </c>
      <c r="H16" s="107" t="s">
        <v>33</v>
      </c>
      <c r="I16" s="108"/>
      <c r="J16" s="108"/>
      <c r="K16" s="108"/>
      <c r="L16" s="108"/>
      <c r="M16" s="108"/>
      <c r="N16" s="108"/>
      <c r="O16" s="109"/>
    </row>
    <row r="17" spans="1:18" ht="15" x14ac:dyDescent="0.2">
      <c r="A17" s="47" t="s">
        <v>14</v>
      </c>
      <c r="B17" s="10"/>
      <c r="C17" s="10"/>
      <c r="D17" s="3"/>
      <c r="E17" s="50"/>
      <c r="F17" s="3"/>
      <c r="G17" s="18" t="s">
        <v>34</v>
      </c>
      <c r="H17" s="110" t="s">
        <v>21</v>
      </c>
      <c r="I17" s="111"/>
      <c r="J17" s="111"/>
      <c r="K17" s="111"/>
      <c r="L17" s="111"/>
      <c r="M17" s="111"/>
      <c r="N17" s="111"/>
      <c r="O17" s="112"/>
    </row>
    <row r="18" spans="1:18" ht="15" x14ac:dyDescent="0.2">
      <c r="A18" s="47" t="s">
        <v>15</v>
      </c>
      <c r="B18" s="10"/>
      <c r="C18" s="10"/>
      <c r="D18" s="4"/>
      <c r="E18" s="49"/>
      <c r="F18" s="48"/>
      <c r="G18" s="18" t="s">
        <v>35</v>
      </c>
      <c r="H18" s="110" t="s">
        <v>32</v>
      </c>
      <c r="I18" s="111"/>
      <c r="J18" s="111"/>
      <c r="K18" s="111"/>
      <c r="L18" s="111"/>
      <c r="M18" s="111"/>
      <c r="N18" s="111"/>
      <c r="O18" s="112"/>
    </row>
    <row r="19" spans="1:18" ht="15.75" thickBot="1" x14ac:dyDescent="0.25">
      <c r="A19" s="51" t="s">
        <v>12</v>
      </c>
      <c r="B19" s="9"/>
      <c r="C19" s="9"/>
      <c r="D19" s="8"/>
      <c r="E19" s="23"/>
      <c r="F19" s="11"/>
      <c r="G19" s="41" t="s">
        <v>36</v>
      </c>
      <c r="H19" s="90" t="s">
        <v>18</v>
      </c>
      <c r="I19" s="91"/>
      <c r="J19" s="91"/>
      <c r="K19" s="43"/>
      <c r="L19" s="35"/>
      <c r="M19" s="35">
        <v>4</v>
      </c>
      <c r="N19" s="33"/>
      <c r="O19" s="34" t="s">
        <v>46</v>
      </c>
    </row>
    <row r="20" spans="1:18" ht="6.75" customHeight="1" thickTop="1" thickBot="1" x14ac:dyDescent="0.25"/>
    <row r="21" spans="1:18" ht="27" customHeight="1" thickTop="1" x14ac:dyDescent="0.2">
      <c r="A21" s="115" t="s">
        <v>4</v>
      </c>
      <c r="B21" s="117" t="s">
        <v>9</v>
      </c>
      <c r="C21" s="117" t="s">
        <v>19</v>
      </c>
      <c r="D21" s="117" t="s">
        <v>2</v>
      </c>
      <c r="E21" s="119" t="s">
        <v>17</v>
      </c>
      <c r="F21" s="117" t="s">
        <v>5</v>
      </c>
      <c r="G21" s="117" t="s">
        <v>10</v>
      </c>
      <c r="H21" s="121" t="s">
        <v>39</v>
      </c>
      <c r="I21" s="122"/>
      <c r="J21" s="122"/>
      <c r="K21" s="123"/>
      <c r="L21" s="117" t="s">
        <v>22</v>
      </c>
      <c r="M21" s="124" t="s">
        <v>23</v>
      </c>
      <c r="N21" s="126" t="s">
        <v>16</v>
      </c>
      <c r="O21" s="113" t="s">
        <v>11</v>
      </c>
    </row>
    <row r="22" spans="1:18" ht="20.25" customHeight="1" thickBot="1" x14ac:dyDescent="0.25">
      <c r="A22" s="116"/>
      <c r="B22" s="118"/>
      <c r="C22" s="118"/>
      <c r="D22" s="118"/>
      <c r="E22" s="120"/>
      <c r="F22" s="118"/>
      <c r="G22" s="118"/>
      <c r="H22" s="54" t="s">
        <v>42</v>
      </c>
      <c r="I22" s="54" t="s">
        <v>43</v>
      </c>
      <c r="J22" s="54" t="s">
        <v>44</v>
      </c>
      <c r="K22" s="54" t="s">
        <v>45</v>
      </c>
      <c r="L22" s="118"/>
      <c r="M22" s="125"/>
      <c r="N22" s="127"/>
      <c r="O22" s="114"/>
    </row>
    <row r="23" spans="1:18" x14ac:dyDescent="0.2">
      <c r="A23" s="55">
        <v>1</v>
      </c>
      <c r="B23" s="77">
        <v>105</v>
      </c>
      <c r="C23" s="77">
        <f>VLOOKUP(B23,[1]Список!$A$1:$F$656,2,0)</f>
        <v>10104123420</v>
      </c>
      <c r="D23" s="82" t="str">
        <f>VLOOKUP(B23,[1]Список!$A$1:$F$656,3,0)</f>
        <v>СУЯТИН Мирослав</v>
      </c>
      <c r="E23" s="78">
        <f>VLOOKUP(B23,[1]Список!$A$1:$F$656,4,0)</f>
        <v>38726</v>
      </c>
      <c r="F23" s="77" t="str">
        <f>VLOOKUP(B23,[1]Список!$A$1:$F$656,5,0)</f>
        <v>МС</v>
      </c>
      <c r="G23" s="77" t="str">
        <f>VLOOKUP(B23,[1]Список!$A$1:$F$656,6,0)</f>
        <v>Тульская область</v>
      </c>
      <c r="H23" s="56">
        <v>8.0561342592592588E-4</v>
      </c>
      <c r="I23" s="57">
        <v>7.1384259259259263E-4</v>
      </c>
      <c r="J23" s="57">
        <v>7.2175925925925934E-4</v>
      </c>
      <c r="K23" s="57">
        <v>7.290625E-4</v>
      </c>
      <c r="L23" s="65">
        <v>2.9702777777777778E-3</v>
      </c>
      <c r="M23" s="58">
        <f>$M$19/((L23*24))</f>
        <v>56.111474796595907</v>
      </c>
      <c r="N23" s="59"/>
      <c r="O23" s="60" t="s">
        <v>51</v>
      </c>
      <c r="P23" s="87">
        <f>L23-K23</f>
        <v>2.2412152777777777E-3</v>
      </c>
      <c r="Q23" s="87">
        <f>H23+I23+J23</f>
        <v>2.2412152777777777E-3</v>
      </c>
      <c r="R23" s="87">
        <f>L23-Q23</f>
        <v>7.2906250000000011E-4</v>
      </c>
    </row>
    <row r="24" spans="1:18" ht="13.5" thickBot="1" x14ac:dyDescent="0.25">
      <c r="A24" s="61">
        <f>A23</f>
        <v>1</v>
      </c>
      <c r="B24" s="79">
        <v>96</v>
      </c>
      <c r="C24" s="79">
        <f>VLOOKUP(B24,[1]Список!$A$1:$F$656,2,0)</f>
        <v>10009737568</v>
      </c>
      <c r="D24" s="83" t="str">
        <f>VLOOKUP(B24,[1]Список!$A$1:$F$656,3,0)</f>
        <v>РОСТОВЦЕВ Сергей</v>
      </c>
      <c r="E24" s="80">
        <f>VLOOKUP(B24,[1]Список!$A$1:$F$656,4,0)</f>
        <v>35583</v>
      </c>
      <c r="F24" s="79" t="str">
        <f>VLOOKUP(B24,[1]Список!$A$1:$F$656,5,0)</f>
        <v>МСМК</v>
      </c>
      <c r="G24" s="79" t="str">
        <f>VLOOKUP(B24,[1]Список!$A$1:$F$656,6,0)</f>
        <v>Тульская область</v>
      </c>
      <c r="H24" s="62">
        <v>4.7916666666666663E-2</v>
      </c>
      <c r="I24" s="62">
        <f>I23</f>
        <v>7.1384259259259263E-4</v>
      </c>
      <c r="J24" s="62">
        <f t="shared" ref="J24:M24" si="0">J23</f>
        <v>7.2175925925925934E-4</v>
      </c>
      <c r="K24" s="62">
        <f t="shared" si="0"/>
        <v>7.290625E-4</v>
      </c>
      <c r="L24" s="62">
        <f t="shared" si="0"/>
        <v>2.9702777777777778E-3</v>
      </c>
      <c r="M24" s="62">
        <f t="shared" si="0"/>
        <v>56.111474796595907</v>
      </c>
      <c r="N24" s="63"/>
      <c r="O24" s="64"/>
    </row>
    <row r="25" spans="1:18" x14ac:dyDescent="0.2">
      <c r="A25" s="55">
        <v>2</v>
      </c>
      <c r="B25" s="81">
        <v>1</v>
      </c>
      <c r="C25" s="77">
        <f>VLOOKUP(B25,[1]Список!$A$1:$F$656,2,0)</f>
        <v>10005408742</v>
      </c>
      <c r="D25" s="82" t="str">
        <f>VLOOKUP(B25,[1]Список!$A$1:$F$656,3,0)</f>
        <v>ЧИСТИК Ярослав</v>
      </c>
      <c r="E25" s="78">
        <f>VLOOKUP(B25,[1]Список!$A$1:$F$656,4,0)</f>
        <v>32573</v>
      </c>
      <c r="F25" s="77" t="str">
        <f>VLOOKUP(B25,[1]Список!$A$1:$F$656,5,0)</f>
        <v>МСМК</v>
      </c>
      <c r="G25" s="77" t="str">
        <f>VLOOKUP(B25,[1]Список!$A$1:$F$656,6,0)</f>
        <v>Москва</v>
      </c>
      <c r="H25" s="56">
        <v>7.7201388888888881E-4</v>
      </c>
      <c r="I25" s="56">
        <v>7.2921296296296308E-4</v>
      </c>
      <c r="J25" s="56">
        <v>7.4208333333333331E-4</v>
      </c>
      <c r="K25" s="56">
        <v>7.6137731481481466E-4</v>
      </c>
      <c r="L25" s="65">
        <v>3.0046875E-3</v>
      </c>
      <c r="M25" s="58">
        <f>$M$19/((L25*24))</f>
        <v>55.468885422083552</v>
      </c>
      <c r="N25" s="59"/>
      <c r="O25" s="60" t="s">
        <v>51</v>
      </c>
      <c r="P25" s="87">
        <f>L25-K25</f>
        <v>2.2433101851851854E-3</v>
      </c>
      <c r="Q25" s="87">
        <v>2.2433101851851854E-3</v>
      </c>
      <c r="R25" s="87">
        <f>L25-Q25</f>
        <v>7.6137731481481456E-4</v>
      </c>
    </row>
    <row r="26" spans="1:18" ht="13.5" thickBot="1" x14ac:dyDescent="0.25">
      <c r="A26" s="61">
        <f>A25</f>
        <v>2</v>
      </c>
      <c r="B26" s="79">
        <v>11</v>
      </c>
      <c r="C26" s="79">
        <f>VLOOKUP(B26,[1]Список!$A$1:$F$656,2,0)</f>
        <v>10053914604</v>
      </c>
      <c r="D26" s="83" t="str">
        <f>VLOOKUP(B26,[1]Список!$A$1:$F$656,3,0)</f>
        <v>ХОМЯКОВ Артемий</v>
      </c>
      <c r="E26" s="80">
        <f>VLOOKUP(B26,[1]Список!$A$1:$F$656,4,0)</f>
        <v>37947</v>
      </c>
      <c r="F26" s="79" t="str">
        <f>VLOOKUP(B26,[1]Список!$A$1:$F$656,5,0)</f>
        <v>МС</v>
      </c>
      <c r="G26" s="79" t="str">
        <f>VLOOKUP(B26,[1]Список!$A$1:$F$656,6,0)</f>
        <v>Москва</v>
      </c>
      <c r="H26" s="62">
        <f>H25</f>
        <v>7.7201388888888881E-4</v>
      </c>
      <c r="I26" s="62">
        <f>I25</f>
        <v>7.2921296296296308E-4</v>
      </c>
      <c r="J26" s="62">
        <f t="shared" ref="J26" si="1">J25</f>
        <v>7.4208333333333331E-4</v>
      </c>
      <c r="K26" s="62">
        <f t="shared" ref="K26" si="2">K25</f>
        <v>7.6137731481481466E-4</v>
      </c>
      <c r="L26" s="62">
        <f t="shared" ref="L26" si="3">L25</f>
        <v>3.0046875E-3</v>
      </c>
      <c r="M26" s="62">
        <f t="shared" ref="M26" si="4">M25</f>
        <v>55.468885422083552</v>
      </c>
      <c r="N26" s="63"/>
      <c r="O26" s="64"/>
    </row>
    <row r="27" spans="1:18" x14ac:dyDescent="0.2">
      <c r="A27" s="55">
        <v>3</v>
      </c>
      <c r="B27" s="84">
        <v>3</v>
      </c>
      <c r="C27" s="84">
        <f>VLOOKUP(B27,[1]Список!$A$1:$F$656,2,0)</f>
        <v>10015266568</v>
      </c>
      <c r="D27" s="86" t="str">
        <f>VLOOKUP(B27,[1]Список!$A$1:$F$656,3,0)</f>
        <v>ШАКОТЬКО Александр</v>
      </c>
      <c r="E27" s="85">
        <f>VLOOKUP(B27,[1]Список!$A$1:$F$656,4,0)</f>
        <v>36288</v>
      </c>
      <c r="F27" s="84" t="str">
        <f>VLOOKUP(B27,[1]Список!$A$1:$F$656,5,0)</f>
        <v>МС</v>
      </c>
      <c r="G27" s="84" t="str">
        <f>VLOOKUP(B27,[1]Список!$A$1:$F$656,6,0)</f>
        <v>Москва</v>
      </c>
      <c r="H27" s="56">
        <v>8.013078703703703E-4</v>
      </c>
      <c r="I27" s="56">
        <v>7.0790509259259255E-4</v>
      </c>
      <c r="J27" s="56">
        <v>7.1464120370370377E-4</v>
      </c>
      <c r="K27" s="56">
        <v>7.2260416666666664E-4</v>
      </c>
      <c r="L27" s="65">
        <v>2.9464583333333335E-3</v>
      </c>
      <c r="M27" s="58">
        <f>$M$19/((L27*24))</f>
        <v>56.565085201159583</v>
      </c>
      <c r="N27" s="59"/>
      <c r="O27" s="60" t="s">
        <v>52</v>
      </c>
      <c r="P27" s="87">
        <v>2.2238541666666669E-3</v>
      </c>
      <c r="Q27" s="87">
        <f>L27-P27</f>
        <v>7.2260416666666653E-4</v>
      </c>
    </row>
    <row r="28" spans="1:18" ht="13.5" thickBot="1" x14ac:dyDescent="0.25">
      <c r="A28" s="61">
        <f>A27</f>
        <v>3</v>
      </c>
      <c r="B28" s="79">
        <v>28</v>
      </c>
      <c r="C28" s="79" t="str">
        <f>VLOOKUP(B28,[1]Список!$A$1:$F$656,2,0)</f>
        <v>10101780565</v>
      </c>
      <c r="D28" s="83" t="str">
        <f>VLOOKUP(B28,[1]Список!$A$1:$F$656,3,0)</f>
        <v>ВОДОПЬЯНОВ Александр</v>
      </c>
      <c r="E28" s="80">
        <f>VLOOKUP(B28,[1]Список!$A$1:$F$656,4,0)</f>
        <v>38579</v>
      </c>
      <c r="F28" s="79" t="str">
        <f>VLOOKUP(B28,[1]Список!$A$1:$F$656,5,0)</f>
        <v>КМС</v>
      </c>
      <c r="G28" s="79" t="str">
        <f>VLOOKUP(B28,[1]Список!$A$1:$F$656,6,0)</f>
        <v>Москва</v>
      </c>
      <c r="H28" s="62">
        <f>H27</f>
        <v>8.013078703703703E-4</v>
      </c>
      <c r="I28" s="62">
        <f>I27</f>
        <v>7.0790509259259255E-4</v>
      </c>
      <c r="J28" s="62">
        <f t="shared" ref="J28" si="5">J27</f>
        <v>7.1464120370370377E-4</v>
      </c>
      <c r="K28" s="62">
        <f t="shared" ref="K28" si="6">K27</f>
        <v>7.2260416666666664E-4</v>
      </c>
      <c r="L28" s="62">
        <f t="shared" ref="L28" si="7">L27</f>
        <v>2.9464583333333335E-3</v>
      </c>
      <c r="M28" s="62">
        <f t="shared" ref="M28" si="8">M27</f>
        <v>56.565085201159583</v>
      </c>
      <c r="N28" s="63"/>
      <c r="O28" s="64"/>
    </row>
    <row r="29" spans="1:18" x14ac:dyDescent="0.2">
      <c r="A29" s="55">
        <v>4</v>
      </c>
      <c r="B29" s="76">
        <v>116</v>
      </c>
      <c r="C29" s="84">
        <f>VLOOKUP(B29,[1]Список!$A$1:$F$656,2,0)</f>
        <v>10049916382</v>
      </c>
      <c r="D29" s="86" t="str">
        <f>VLOOKUP(B29,[1]Список!$A$1:$F$656,3,0)</f>
        <v>ВАСИЛЬЕВ Никита</v>
      </c>
      <c r="E29" s="85">
        <f>VLOOKUP(B29,[1]Список!$A$1:$F$656,4,0)</f>
        <v>37680</v>
      </c>
      <c r="F29" s="84" t="str">
        <f>VLOOKUP(B29,[1]Список!$A$1:$F$656,5,0)</f>
        <v>МС</v>
      </c>
      <c r="G29" s="84" t="str">
        <f>VLOOKUP(B29,[1]Список!$A$1:$F$656,6,0)</f>
        <v>Санкт-Петербург</v>
      </c>
      <c r="H29" s="56">
        <v>7.8319444444444443E-4</v>
      </c>
      <c r="I29" s="56">
        <v>7.2173611111111104E-4</v>
      </c>
      <c r="J29" s="56">
        <v>7.3131944444444449E-4</v>
      </c>
      <c r="K29" s="56">
        <v>7.4231481481481468E-4</v>
      </c>
      <c r="L29" s="65">
        <v>2.9785648148148145E-3</v>
      </c>
      <c r="M29" s="58">
        <f>$M$19/((L29*24))</f>
        <v>55.955360057198817</v>
      </c>
      <c r="N29" s="59"/>
      <c r="O29" s="60" t="s">
        <v>51</v>
      </c>
      <c r="P29" s="87"/>
    </row>
    <row r="30" spans="1:18" ht="13.5" thickBot="1" x14ac:dyDescent="0.25">
      <c r="A30" s="61">
        <f>A29</f>
        <v>4</v>
      </c>
      <c r="B30" s="79">
        <v>117</v>
      </c>
      <c r="C30" s="79">
        <f>VLOOKUP(B30,[1]Список!$A$1:$F$656,2,0)</f>
        <v>10036079334</v>
      </c>
      <c r="D30" s="83" t="str">
        <f>VLOOKUP(B30,[1]Список!$A$1:$F$656,3,0)</f>
        <v>ПАЛАГИЧЕВ Иван</v>
      </c>
      <c r="E30" s="80">
        <f>VLOOKUP(B30,[1]Список!$A$1:$F$656,4,0)</f>
        <v>37807</v>
      </c>
      <c r="F30" s="79" t="str">
        <f>VLOOKUP(B30,[1]Список!$A$1:$F$656,5,0)</f>
        <v>МС</v>
      </c>
      <c r="G30" s="79" t="str">
        <f>VLOOKUP(B30,[1]Список!$A$1:$F$656,6,0)</f>
        <v>Санкт-Петербург</v>
      </c>
      <c r="H30" s="62">
        <f>H29</f>
        <v>7.8319444444444443E-4</v>
      </c>
      <c r="I30" s="62">
        <f>I29</f>
        <v>7.2173611111111104E-4</v>
      </c>
      <c r="J30" s="62">
        <f t="shared" ref="J30" si="9">J29</f>
        <v>7.3131944444444449E-4</v>
      </c>
      <c r="K30" s="62">
        <f t="shared" ref="K30" si="10">K29</f>
        <v>7.4231481481481468E-4</v>
      </c>
      <c r="L30" s="62">
        <f t="shared" ref="L30" si="11">L29</f>
        <v>2.9785648148148145E-3</v>
      </c>
      <c r="M30" s="62">
        <f t="shared" ref="M30" si="12">M29</f>
        <v>55.955360057198817</v>
      </c>
      <c r="N30" s="63"/>
      <c r="O30" s="64"/>
    </row>
    <row r="31" spans="1:18" x14ac:dyDescent="0.2">
      <c r="A31" s="55">
        <v>5</v>
      </c>
      <c r="B31" s="84">
        <v>131</v>
      </c>
      <c r="C31" s="84">
        <f>VLOOKUP(B31,[1]Список!$A$1:$F$656,2,0)</f>
        <v>10036009542</v>
      </c>
      <c r="D31" s="86" t="str">
        <f>VLOOKUP(B31,[1]Список!$A$1:$F$656,3,0)</f>
        <v>МАЛЬКОВ Кирилл</v>
      </c>
      <c r="E31" s="85">
        <f>VLOOKUP(B31,[1]Список!$A$1:$F$656,4,0)</f>
        <v>37541</v>
      </c>
      <c r="F31" s="84" t="str">
        <f>VLOOKUP(B31,[1]Список!$A$1:$F$656,5,0)</f>
        <v>МС</v>
      </c>
      <c r="G31" s="84" t="str">
        <f>VLOOKUP(B31,[1]Список!$A$1:$F$656,6,0)</f>
        <v>Омская обасть</v>
      </c>
      <c r="H31" s="56">
        <v>7.9877314814814828E-4</v>
      </c>
      <c r="I31" s="56">
        <v>7.4091435185185187E-4</v>
      </c>
      <c r="J31" s="56">
        <v>7.5082175925925924E-4</v>
      </c>
      <c r="K31" s="56">
        <v>7.5940972222222219E-4</v>
      </c>
      <c r="L31" s="65">
        <v>3.0499189814814816E-3</v>
      </c>
      <c r="M31" s="58">
        <f>$M$19/((L31*24))</f>
        <v>54.646260336302191</v>
      </c>
      <c r="N31" s="59"/>
      <c r="O31" s="60" t="s">
        <v>53</v>
      </c>
      <c r="P31" s="87"/>
    </row>
    <row r="32" spans="1:18" ht="13.5" thickBot="1" x14ac:dyDescent="0.25">
      <c r="A32" s="61">
        <f>A31</f>
        <v>5</v>
      </c>
      <c r="B32" s="79">
        <v>130</v>
      </c>
      <c r="C32" s="79">
        <f>VLOOKUP(B32,[1]Список!$A$1:$F$656,2,0)</f>
        <v>10036072664</v>
      </c>
      <c r="D32" s="83" t="str">
        <f>VLOOKUP(B32,[1]Список!$A$1:$F$656,3,0)</f>
        <v>БУТРЕХИН Юрий</v>
      </c>
      <c r="E32" s="80">
        <f>VLOOKUP(B32,[1]Список!$A$1:$F$656,4,0)</f>
        <v>36909</v>
      </c>
      <c r="F32" s="79" t="str">
        <f>VLOOKUP(B32,[1]Список!$A$1:$F$656,5,0)</f>
        <v>МС</v>
      </c>
      <c r="G32" s="79" t="str">
        <f>VLOOKUP(B32,[1]Список!$A$1:$F$656,6,0)</f>
        <v>Омская обасть</v>
      </c>
      <c r="H32" s="62"/>
      <c r="I32" s="62"/>
      <c r="J32" s="62"/>
      <c r="K32" s="62"/>
      <c r="L32" s="62"/>
      <c r="M32" s="62"/>
      <c r="N32" s="63"/>
      <c r="O32" s="64"/>
    </row>
    <row r="33" spans="1:16" x14ac:dyDescent="0.2">
      <c r="A33" s="55">
        <v>6</v>
      </c>
      <c r="B33" s="76">
        <v>103</v>
      </c>
      <c r="C33" s="84">
        <f>VLOOKUP(B33,[1]Список!$A$1:$F$656,2,0)</f>
        <v>10093556278</v>
      </c>
      <c r="D33" s="86" t="str">
        <f>VLOOKUP(B33,[1]Список!$A$1:$F$656,3,0)</f>
        <v>МАРЯМИДЗЕ Степан</v>
      </c>
      <c r="E33" s="85">
        <f>VLOOKUP(B33,[1]Список!$A$1:$F$656,4,0)</f>
        <v>38503</v>
      </c>
      <c r="F33" s="84" t="str">
        <f>VLOOKUP(B33,[1]Список!$A$1:$F$656,5,0)</f>
        <v>КМС</v>
      </c>
      <c r="G33" s="84" t="str">
        <f>VLOOKUP(B33,[1]Список!$A$1:$F$656,6,0)</f>
        <v>Тульская область</v>
      </c>
      <c r="H33" s="56">
        <v>7.6579861111111109E-4</v>
      </c>
      <c r="I33" s="56">
        <v>7.4259259259259254E-4</v>
      </c>
      <c r="J33" s="56">
        <v>7.7942129629629629E-4</v>
      </c>
      <c r="K33" s="56">
        <v>7.9254629629629629E-4</v>
      </c>
      <c r="L33" s="65">
        <v>3.0803587962962963E-3</v>
      </c>
      <c r="M33" s="58">
        <f>$M$19/((L33*24))</f>
        <v>54.106251150697183</v>
      </c>
      <c r="N33" s="59"/>
      <c r="O33" s="60" t="s">
        <v>53</v>
      </c>
      <c r="P33" s="87">
        <f>J33-I33</f>
        <v>3.6828703703703741E-5</v>
      </c>
    </row>
    <row r="34" spans="1:16" ht="13.5" thickBot="1" x14ac:dyDescent="0.25">
      <c r="A34" s="61">
        <f>A33</f>
        <v>6</v>
      </c>
      <c r="B34" s="79">
        <v>104</v>
      </c>
      <c r="C34" s="79">
        <f>VLOOKUP(B34,[1]Список!$A$1:$F$656,2,0)</f>
        <v>10095011985</v>
      </c>
      <c r="D34" s="83" t="str">
        <f>VLOOKUP(B34,[1]Список!$A$1:$F$656,3,0)</f>
        <v>ПОЧЕРНЯЕВ Николай</v>
      </c>
      <c r="E34" s="80">
        <f>VLOOKUP(B34,[1]Список!$A$1:$F$656,4,0)</f>
        <v>38515</v>
      </c>
      <c r="F34" s="79" t="str">
        <f>VLOOKUP(B34,[1]Список!$A$1:$F$656,5,0)</f>
        <v>КМС</v>
      </c>
      <c r="G34" s="79" t="str">
        <f>VLOOKUP(B34,[1]Список!$A$1:$F$656,6,0)</f>
        <v>Тульская область</v>
      </c>
      <c r="H34" s="62"/>
      <c r="I34" s="62"/>
      <c r="J34" s="62"/>
      <c r="K34" s="62"/>
      <c r="L34" s="62"/>
      <c r="M34" s="62"/>
      <c r="N34" s="63"/>
      <c r="O34" s="64"/>
    </row>
    <row r="35" spans="1:16" x14ac:dyDescent="0.2">
      <c r="A35" s="55">
        <v>7</v>
      </c>
      <c r="B35" s="77">
        <v>114</v>
      </c>
      <c r="C35" s="77">
        <f>VLOOKUP(B35,[1]Список!$A$1:$F$656,2,0)</f>
        <v>10036035177</v>
      </c>
      <c r="D35" s="82" t="str">
        <f>VLOOKUP(B35,[1]Список!$A$1:$F$656,3,0)</f>
        <v>ГОМОЗКОВ Артём</v>
      </c>
      <c r="E35" s="78">
        <f>VLOOKUP(B35,[1]Список!$A$1:$F$656,4,0)</f>
        <v>37434</v>
      </c>
      <c r="F35" s="77" t="str">
        <f>VLOOKUP(B35,[1]Список!$A$1:$F$656,5,0)</f>
        <v>МС</v>
      </c>
      <c r="G35" s="77" t="str">
        <f>VLOOKUP(B35,[1]Список!$A$1:$F$656,6,0)</f>
        <v>Санкт-Петербург</v>
      </c>
      <c r="H35" s="56">
        <v>8.2758101851851862E-4</v>
      </c>
      <c r="I35" s="56">
        <v>7.732175925925926E-4</v>
      </c>
      <c r="J35" s="56">
        <v>7.6458333333333326E-4</v>
      </c>
      <c r="K35" s="56">
        <v>7.5030092592592596E-4</v>
      </c>
      <c r="L35" s="65">
        <v>3.1156828703703698E-3</v>
      </c>
      <c r="M35" s="58">
        <f>$M$19/((L35*24))</f>
        <v>53.492821189100844</v>
      </c>
      <c r="N35" s="59"/>
      <c r="O35" s="60" t="s">
        <v>53</v>
      </c>
      <c r="P35" s="87"/>
    </row>
    <row r="36" spans="1:16" ht="13.5" thickBot="1" x14ac:dyDescent="0.25">
      <c r="A36" s="61">
        <f>A35</f>
        <v>7</v>
      </c>
      <c r="B36" s="79">
        <v>120</v>
      </c>
      <c r="C36" s="79">
        <f>VLOOKUP(B36,[1]Список!$A$1:$F$656,2,0)</f>
        <v>10091410760</v>
      </c>
      <c r="D36" s="83" t="str">
        <f>VLOOKUP(B36,[1]Список!$A$1:$F$656,3,0)</f>
        <v>САННИКОВ Илья</v>
      </c>
      <c r="E36" s="80">
        <f>VLOOKUP(B36,[1]Список!$A$1:$F$656,4,0)</f>
        <v>38265</v>
      </c>
      <c r="F36" s="79" t="str">
        <f>VLOOKUP(B36,[1]Список!$A$1:$F$656,5,0)</f>
        <v>МС</v>
      </c>
      <c r="G36" s="79" t="str">
        <f>VLOOKUP(B36,[1]Список!$A$1:$F$656,6,0)</f>
        <v>Санкт-Петербург</v>
      </c>
      <c r="H36" s="62"/>
      <c r="I36" s="62"/>
      <c r="J36" s="62"/>
      <c r="K36" s="62"/>
      <c r="L36" s="62"/>
      <c r="M36" s="62"/>
      <c r="N36" s="63"/>
      <c r="O36" s="64"/>
    </row>
    <row r="37" spans="1:16" x14ac:dyDescent="0.2">
      <c r="A37" s="55">
        <v>8</v>
      </c>
      <c r="B37" s="84">
        <v>50</v>
      </c>
      <c r="C37" s="84">
        <f>VLOOKUP(B37,[1]Список!$A$1:$F$656,2,0)</f>
        <v>10092736933</v>
      </c>
      <c r="D37" s="86" t="str">
        <f>VLOOKUP(B37,[1]Список!$A$1:$F$656,3,0)</f>
        <v>АНДРОСЕНКО Егор</v>
      </c>
      <c r="E37" s="85">
        <f>VLOOKUP(B37,[1]Список!$A$1:$F$656,4,0)</f>
        <v>38778</v>
      </c>
      <c r="F37" s="84" t="str">
        <f>VLOOKUP(B37,[1]Список!$A$1:$F$656,5,0)</f>
        <v>КМС</v>
      </c>
      <c r="G37" s="84" t="str">
        <f>VLOOKUP(B37,[1]Список!$A$1:$F$656,6,0)</f>
        <v>Москва</v>
      </c>
      <c r="H37" s="56">
        <v>8.3962962962962973E-4</v>
      </c>
      <c r="I37" s="56">
        <v>8.0099537037037032E-4</v>
      </c>
      <c r="J37" s="56">
        <v>7.9956018518518516E-4</v>
      </c>
      <c r="K37" s="56">
        <v>7.921527777777778E-4</v>
      </c>
      <c r="L37" s="65">
        <v>3.2323379629629629E-3</v>
      </c>
      <c r="M37" s="58">
        <f>$M$19/((L37*24))</f>
        <v>51.562265015719333</v>
      </c>
      <c r="N37" s="59"/>
      <c r="O37" s="60" t="s">
        <v>53</v>
      </c>
      <c r="P37" s="87"/>
    </row>
    <row r="38" spans="1:16" ht="13.5" thickBot="1" x14ac:dyDescent="0.25">
      <c r="A38" s="61">
        <f>A37</f>
        <v>8</v>
      </c>
      <c r="B38" s="79">
        <v>59</v>
      </c>
      <c r="C38" s="79">
        <f>VLOOKUP(B38,[1]Список!$A$1:$F$656,2,0)</f>
        <v>10092779066</v>
      </c>
      <c r="D38" s="83" t="str">
        <f>VLOOKUP(B38,[1]Список!$A$1:$F$656,3,0)</f>
        <v>САДЫКОВ Ильяс</v>
      </c>
      <c r="E38" s="80">
        <f>VLOOKUP(B38,[1]Список!$A$1:$F$656,4,0)</f>
        <v>38980</v>
      </c>
      <c r="F38" s="79" t="str">
        <f>VLOOKUP(B38,[1]Список!$A$1:$F$656,5,0)</f>
        <v>КМС</v>
      </c>
      <c r="G38" s="79" t="str">
        <f>VLOOKUP(B38,[1]Список!$A$1:$F$656,6,0)</f>
        <v>Москва</v>
      </c>
      <c r="H38" s="62"/>
      <c r="I38" s="62"/>
      <c r="J38" s="62"/>
      <c r="K38" s="62"/>
      <c r="L38" s="62"/>
      <c r="M38" s="62"/>
      <c r="N38" s="63"/>
      <c r="O38" s="64"/>
    </row>
    <row r="39" spans="1:16" x14ac:dyDescent="0.2">
      <c r="A39" s="55">
        <v>9</v>
      </c>
      <c r="B39" s="84">
        <v>134</v>
      </c>
      <c r="C39" s="84">
        <f>VLOOKUP(B39,[1]Список!$A$1:$F$656,2,0)</f>
        <v>10055306451</v>
      </c>
      <c r="D39" s="86" t="str">
        <f>VLOOKUP(B39,[1]Список!$A$1:$F$656,3,0)</f>
        <v>ЛУЧНИКОВ Егор</v>
      </c>
      <c r="E39" s="85">
        <f>VLOOKUP(B39,[1]Список!$A$1:$F$656,4,0)</f>
        <v>37883</v>
      </c>
      <c r="F39" s="84" t="str">
        <f>VLOOKUP(B39,[1]Список!$A$1:$F$656,5,0)</f>
        <v>МС</v>
      </c>
      <c r="G39" s="84" t="str">
        <f>VLOOKUP(B39,[1]Список!$A$1:$F$656,6,0)</f>
        <v>Омская обасть</v>
      </c>
      <c r="H39" s="56"/>
      <c r="I39" s="56"/>
      <c r="J39" s="56"/>
      <c r="K39" s="56"/>
      <c r="L39" s="65"/>
      <c r="M39" s="58"/>
      <c r="N39" s="59"/>
      <c r="O39" s="60" t="s">
        <v>54</v>
      </c>
    </row>
    <row r="40" spans="1:16" ht="13.5" thickBot="1" x14ac:dyDescent="0.25">
      <c r="A40" s="61">
        <f>A39</f>
        <v>9</v>
      </c>
      <c r="B40" s="79">
        <v>129</v>
      </c>
      <c r="C40" s="79">
        <f>VLOOKUP(B40,[1]Список!$A$1:$F$656,2,0)</f>
        <v>10010193367</v>
      </c>
      <c r="D40" s="83" t="str">
        <f>VLOOKUP(B40,[1]Список!$A$1:$F$656,3,0)</f>
        <v>НИЧИПУРЕНКО Павел</v>
      </c>
      <c r="E40" s="80">
        <f>VLOOKUP(B40,[1]Список!$A$1:$F$656,4,0)</f>
        <v>36098</v>
      </c>
      <c r="F40" s="79" t="str">
        <f>VLOOKUP(B40,[1]Список!$A$1:$F$656,5,0)</f>
        <v>МС</v>
      </c>
      <c r="G40" s="79" t="str">
        <f>VLOOKUP(B40,[1]Список!$A$1:$F$656,6,0)</f>
        <v>Омская обасть</v>
      </c>
      <c r="H40" s="62"/>
      <c r="I40" s="62"/>
      <c r="J40" s="62"/>
      <c r="K40" s="62"/>
      <c r="L40" s="62"/>
      <c r="M40" s="62"/>
      <c r="N40" s="63"/>
      <c r="O40" s="64"/>
    </row>
    <row r="41" spans="1:16" ht="11.25" customHeight="1" thickBot="1" x14ac:dyDescent="0.25">
      <c r="A41" s="66"/>
    </row>
    <row r="42" spans="1:16" ht="15.75" thickTop="1" x14ac:dyDescent="0.2">
      <c r="A42" s="128" t="s">
        <v>3</v>
      </c>
      <c r="B42" s="129"/>
      <c r="C42" s="129"/>
      <c r="D42" s="129"/>
      <c r="E42" s="28"/>
      <c r="F42" s="28"/>
      <c r="G42" s="129"/>
      <c r="H42" s="129"/>
      <c r="I42" s="129"/>
      <c r="J42" s="129"/>
      <c r="K42" s="129"/>
      <c r="L42" s="129"/>
      <c r="M42" s="129"/>
      <c r="N42" s="129"/>
      <c r="O42" s="130"/>
    </row>
    <row r="43" spans="1:16" ht="15" x14ac:dyDescent="0.2">
      <c r="A43" s="29" t="s">
        <v>37</v>
      </c>
      <c r="B43" s="10"/>
      <c r="C43" s="36"/>
      <c r="D43" s="10"/>
      <c r="E43" s="37"/>
      <c r="F43" s="10"/>
      <c r="G43" s="38"/>
      <c r="H43" s="31"/>
      <c r="I43" s="3"/>
      <c r="J43" s="3"/>
      <c r="K43" s="3"/>
      <c r="L43" s="3"/>
      <c r="M43" s="3"/>
      <c r="N43" s="39"/>
      <c r="O43" s="30"/>
    </row>
    <row r="44" spans="1:16" ht="15" x14ac:dyDescent="0.2">
      <c r="A44" s="29" t="s">
        <v>38</v>
      </c>
      <c r="B44" s="10"/>
      <c r="C44" s="40"/>
      <c r="D44" s="10"/>
      <c r="E44" s="37"/>
      <c r="F44" s="10"/>
      <c r="G44" s="38"/>
      <c r="H44" s="31"/>
      <c r="I44" s="3"/>
      <c r="J44" s="3"/>
      <c r="K44" s="3"/>
      <c r="L44" s="3"/>
      <c r="M44" s="3"/>
      <c r="N44" s="39"/>
      <c r="O44" s="30"/>
    </row>
    <row r="45" spans="1:16" ht="4.5" customHeight="1" x14ac:dyDescent="0.2">
      <c r="A45" s="16"/>
      <c r="B45" s="6"/>
      <c r="C45" s="6"/>
      <c r="D45" s="3"/>
      <c r="E45" s="24"/>
      <c r="F45" s="3"/>
      <c r="G45" s="3"/>
      <c r="H45" s="3"/>
      <c r="I45" s="3"/>
      <c r="J45" s="3"/>
      <c r="K45" s="3"/>
      <c r="L45" s="3"/>
      <c r="M45" s="3"/>
      <c r="N45" s="3"/>
      <c r="O45" s="17"/>
    </row>
    <row r="46" spans="1:16" ht="15.75" x14ac:dyDescent="0.2">
      <c r="A46" s="131"/>
      <c r="B46" s="132"/>
      <c r="C46" s="132"/>
      <c r="D46" s="132"/>
      <c r="E46" s="132" t="s">
        <v>25</v>
      </c>
      <c r="F46" s="132"/>
      <c r="G46" s="132"/>
      <c r="H46" s="132" t="s">
        <v>8</v>
      </c>
      <c r="I46" s="132"/>
      <c r="J46" s="132"/>
      <c r="K46" s="42"/>
      <c r="L46" s="132" t="s">
        <v>24</v>
      </c>
      <c r="M46" s="132"/>
      <c r="N46" s="132"/>
      <c r="O46" s="133"/>
    </row>
    <row r="47" spans="1:16" ht="15.75" x14ac:dyDescent="0.2">
      <c r="A47" s="67"/>
      <c r="B47" s="68"/>
      <c r="C47" s="68"/>
      <c r="D47" s="68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</row>
    <row r="48" spans="1:16" ht="15.75" x14ac:dyDescent="0.2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</row>
    <row r="49" spans="1:15" x14ac:dyDescent="0.2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52"/>
      <c r="L49" s="135"/>
      <c r="M49" s="135"/>
      <c r="N49" s="135"/>
      <c r="O49" s="136"/>
    </row>
    <row r="50" spans="1:15" x14ac:dyDescent="0.2">
      <c r="A50" s="72"/>
      <c r="D50" s="52"/>
      <c r="E50" s="73"/>
      <c r="F50" s="52"/>
      <c r="G50" s="52"/>
      <c r="H50" s="52"/>
      <c r="I50" s="52"/>
      <c r="J50" s="52"/>
      <c r="K50" s="52"/>
      <c r="L50" s="52"/>
      <c r="M50" s="52"/>
      <c r="N50" s="52"/>
      <c r="O50" s="74"/>
    </row>
    <row r="51" spans="1:15" x14ac:dyDescent="0.2">
      <c r="A51" s="72"/>
      <c r="D51" s="52"/>
      <c r="E51" s="73"/>
      <c r="F51" s="52"/>
      <c r="G51" s="52"/>
      <c r="H51" s="52"/>
      <c r="I51" s="52"/>
      <c r="J51" s="52"/>
      <c r="K51" s="52"/>
      <c r="L51" s="52"/>
      <c r="M51" s="52"/>
      <c r="N51" s="52"/>
      <c r="O51" s="74"/>
    </row>
    <row r="52" spans="1:15" ht="16.5" thickBot="1" x14ac:dyDescent="0.25">
      <c r="A52" s="137" t="s">
        <v>20</v>
      </c>
      <c r="B52" s="138"/>
      <c r="C52" s="138"/>
      <c r="D52" s="138"/>
      <c r="E52" s="138" t="str">
        <f>G19</f>
        <v>А.М.МИЛОШЕВИЧ (1 кат, г.Москва)</v>
      </c>
      <c r="F52" s="138"/>
      <c r="G52" s="138"/>
      <c r="H52" s="138" t="str">
        <f>G17</f>
        <v>В.Н.ГНИДЕНКО (ВК, г.Тула)</v>
      </c>
      <c r="I52" s="138"/>
      <c r="J52" s="138"/>
      <c r="K52" s="75"/>
      <c r="L52" s="138" t="str">
        <f>G18</f>
        <v>О.В.БЕЛОБОРОДОВА (1кат, г.Москва)</v>
      </c>
      <c r="M52" s="138"/>
      <c r="N52" s="138"/>
      <c r="O52" s="139"/>
    </row>
    <row r="53" spans="1:15" ht="13.5" thickTop="1" x14ac:dyDescent="0.2"/>
  </sheetData>
  <mergeCells count="43">
    <mergeCell ref="A49:E49"/>
    <mergeCell ref="F49:J49"/>
    <mergeCell ref="L49:O49"/>
    <mergeCell ref="A52:D52"/>
    <mergeCell ref="E52:G52"/>
    <mergeCell ref="H52:J52"/>
    <mergeCell ref="L52:O52"/>
    <mergeCell ref="A42:D42"/>
    <mergeCell ref="G42:O42"/>
    <mergeCell ref="A46:D46"/>
    <mergeCell ref="E46:G46"/>
    <mergeCell ref="H46:J46"/>
    <mergeCell ref="L46:O46"/>
    <mergeCell ref="O21:O22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H19:J19"/>
    <mergeCell ref="A7:O7"/>
    <mergeCell ref="A8:O8"/>
    <mergeCell ref="A9:O9"/>
    <mergeCell ref="A10:O10"/>
    <mergeCell ref="A11:O11"/>
    <mergeCell ref="A12:O12"/>
    <mergeCell ref="A15:G15"/>
    <mergeCell ref="H15:O15"/>
    <mergeCell ref="H16:O16"/>
    <mergeCell ref="H17:O17"/>
    <mergeCell ref="H18:O18"/>
    <mergeCell ref="A6:O6"/>
    <mergeCell ref="A1:O1"/>
    <mergeCell ref="A2:O2"/>
    <mergeCell ref="A3:O3"/>
    <mergeCell ref="A4:O4"/>
    <mergeCell ref="A5:O5"/>
  </mergeCells>
  <conditionalFormatting sqref="G43:G44">
    <cfRule type="duplicateValues" dxfId="0" priority="1"/>
  </conditionalFormatting>
  <pageMargins left="0.7" right="0.7" top="0.75" bottom="0.75" header="0.3" footer="0.3"/>
  <pageSetup paperSize="9" scale="3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Парн г. пресл 4 км юноши 15-16</vt:lpstr>
      <vt:lpstr>'Парн г. пресл 4 км юноши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Oksana</cp:lastModifiedBy>
  <cp:lastPrinted>2021-05-18T13:50:02Z</cp:lastPrinted>
  <dcterms:created xsi:type="dcterms:W3CDTF">1996-10-08T23:32:33Z</dcterms:created>
  <dcterms:modified xsi:type="dcterms:W3CDTF">2023-12-07T19:12:10Z</dcterms:modified>
</cp:coreProperties>
</file>