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A90BF680-1898-4885-9BA2-2A8A69C50926}" xr6:coauthVersionLast="47" xr6:coauthVersionMax="47" xr10:uidLastSave="{00000000-0000-0000-0000-000000000000}"/>
  <bookViews>
    <workbookView xWindow="-564" yWindow="2772" windowWidth="10068" windowHeight="11940" xr2:uid="{00000000-000D-0000-FFFF-FFFF00000000}"/>
  </bookViews>
  <sheets>
    <sheet name="мнг г" sheetId="14" r:id="rId1"/>
  </sheets>
  <definedNames>
    <definedName name="_xlnm.Print_Titles" localSheetId="0">'мнг г'!$21:$22</definedName>
    <definedName name="_xlnm.Print_Area" localSheetId="0">'мнг г'!$A$1:$Q$66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14" l="1"/>
  <c r="A66" i="14"/>
  <c r="F66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O25" i="14" l="1"/>
  <c r="O40" i="14"/>
  <c r="O33" i="14"/>
  <c r="O27" i="14"/>
  <c r="O41" i="14"/>
  <c r="O32" i="14"/>
  <c r="O39" i="14"/>
  <c r="O31" i="14"/>
  <c r="O38" i="14"/>
  <c r="O30" i="14"/>
  <c r="O37" i="14"/>
  <c r="O29" i="14"/>
  <c r="O36" i="14"/>
  <c r="O28" i="14"/>
  <c r="O35" i="14"/>
  <c r="O26" i="14"/>
  <c r="O42" i="14"/>
  <c r="O34" i="14"/>
  <c r="P24" i="14"/>
  <c r="P25" i="14"/>
  <c r="P27" i="14"/>
  <c r="P28" i="14"/>
  <c r="P30" i="14"/>
  <c r="P32" i="14"/>
  <c r="P33" i="14"/>
  <c r="P34" i="14"/>
  <c r="P35" i="14"/>
  <c r="P36" i="14"/>
  <c r="P37" i="14"/>
  <c r="P39" i="14"/>
  <c r="P40" i="14"/>
  <c r="P41" i="14"/>
  <c r="P42" i="14"/>
  <c r="P23" i="14"/>
  <c r="Q58" i="14"/>
  <c r="Q57" i="14"/>
  <c r="Q56" i="14"/>
  <c r="Q55" i="14"/>
  <c r="Q54" i="14"/>
  <c r="Q53" i="14"/>
  <c r="Q52" i="14"/>
  <c r="H59" i="14"/>
  <c r="H58" i="14"/>
  <c r="H57" i="14"/>
  <c r="H56" i="14"/>
  <c r="H55" i="14"/>
  <c r="P29" i="14" l="1"/>
  <c r="P26" i="14"/>
  <c r="P38" i="14"/>
  <c r="P31" i="14"/>
  <c r="O24" i="14"/>
  <c r="H54" i="14"/>
  <c r="H53" i="14" s="1"/>
</calcChain>
</file>

<file path=xl/sharedStrings.xml><?xml version="1.0" encoding="utf-8"?>
<sst xmlns="http://schemas.openxmlformats.org/spreadsheetml/2006/main" count="160" uniqueCount="108">
  <si>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</si>
  <si>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</si>
  <si>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</si>
  <si>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</si>
  <si>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</si>
  <si>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</si>
  <si>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</si>
  <si>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</si>
  <si>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</si>
  <si>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</si>
  <si>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Удмуртская Республика</t>
  </si>
  <si>
    <t>НС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</si>
  <si>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</si>
  <si>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</si>
  <si>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</si>
  <si>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</si>
  <si>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</si>
  <si>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</si>
  <si>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</si>
  <si>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г. Санкт-Петербург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</si>
  <si>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</si>
  <si>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</si>
  <si>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Удмуртской Республики</t>
  </si>
  <si>
    <t>Самарская область</t>
  </si>
  <si>
    <t>Министерство по физической культуре и спорту Удмуртской Республики</t>
  </si>
  <si>
    <t>по велосипедному спорту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</si>
  <si>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</si>
  <si>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</si>
  <si>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</si>
  <si>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</si>
  <si>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</si>
  <si>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СУДЬЯ НА ФИНИШЕ</t>
  </si>
  <si>
    <t>ИТОГОВЫЙ ПРОТОКОЛ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</si>
  <si>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</si>
  <si>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</si>
  <si>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</si>
  <si>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</si>
  <si>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</si>
  <si>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</si>
  <si>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Свердловская область</t>
  </si>
  <si>
    <t>Температура:</t>
  </si>
  <si>
    <t>Влажность:</t>
  </si>
  <si>
    <t>Осадки:</t>
  </si>
  <si>
    <t>Ветер:</t>
  </si>
  <si>
    <t>НФ</t>
  </si>
  <si>
    <t>МСМК</t>
  </si>
  <si>
    <t>№ ВРВС: 0080671811Я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</si>
  <si>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</si>
  <si>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</si>
  <si>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</si>
  <si>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</si>
  <si>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ХАРИН В.В. (ВК, г. ИЖЕВСК)</t>
  </si>
  <si>
    <t>САДРОВ Е.В. (1К, г. ИЖЕВСК)</t>
  </si>
  <si>
    <t>ЖДАНОВ В.С. (1К, г. ИЖЕВСК)</t>
  </si>
  <si>
    <t>РЕЗУЛЬТАТ И МЕСТО НА ЭТАПАХ</t>
  </si>
  <si>
    <t>ДАТА РОЖД.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</si>
  <si>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</si>
  <si>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</si>
  <si>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</si>
  <si>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</si>
  <si>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</si>
  <si>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</si>
  <si>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</si>
  <si>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</si>
  <si>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</si>
  <si>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</si>
  <si>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</si>
  <si>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</si>
  <si>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</si>
  <si>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КУБОК РОССИИ</t>
  </si>
  <si>
    <t>3 этап, заключительный</t>
  </si>
  <si>
    <t>Женщины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</si>
  <si>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12-16 ИЮЛЯ 2023 ГОДА</t>
    </r>
  </si>
  <si>
    <t>№ ЕКП 2023: 31246</t>
  </si>
  <si>
    <t>3</t>
  </si>
  <si>
    <t>БУНЕЕВА Дарья</t>
  </si>
  <si>
    <t>Иркутская область</t>
  </si>
  <si>
    <t>УВАРОВА Марина</t>
  </si>
  <si>
    <t>ТРЕТЬЯКОВА Евгения</t>
  </si>
  <si>
    <t>КУЗНЕЦОВА Ирина</t>
  </si>
  <si>
    <t>НОВИКОВА Кристина</t>
  </si>
  <si>
    <t>СЪЕДИНА Александра</t>
  </si>
  <si>
    <t>ЛИХАНОВА Марина</t>
  </si>
  <si>
    <t>Республика Бурятия</t>
  </si>
  <si>
    <t>БОРОНИНА Валерия</t>
  </si>
  <si>
    <t>Воронежская область</t>
  </si>
  <si>
    <t>ФАДЕЕВА Екатерина</t>
  </si>
  <si>
    <t>МАРТЫНОВА Гюнель</t>
  </si>
  <si>
    <t>Республика Адыгея</t>
  </si>
  <si>
    <t>ЧУРЕНКОВА Таисия</t>
  </si>
  <si>
    <t>ОШУРКОВА Елизавета</t>
  </si>
  <si>
    <t>КАНЕЕВА Дарья</t>
  </si>
  <si>
    <t>СЕМЕНЦОВА Ксения</t>
  </si>
  <si>
    <t>МОГИЛЕВСКАЯ Анастасия</t>
  </si>
  <si>
    <t>БУЛАТОВА Влада</t>
  </si>
  <si>
    <t>АРЧИБАСОВА Елизавета</t>
  </si>
  <si>
    <t>ПРОЗОРОВА Елизавета</t>
  </si>
  <si>
    <t>ДМИТРОЦ Карина</t>
  </si>
  <si>
    <t>ДЕМИДОВА Анна</t>
  </si>
  <si>
    <t>ЦЫМБАЛЮК Ксения</t>
  </si>
  <si>
    <t>САБЛИНА Валерия</t>
  </si>
  <si>
    <t>СЫРАДОЕВА Маргарита</t>
  </si>
  <si>
    <t>БАВЫКИНА Елизавета</t>
  </si>
  <si>
    <t>ТИСЛЕНКО Дарья</t>
  </si>
  <si>
    <t>ТИСЛЕНКО Елизавета</t>
  </si>
  <si>
    <t>ФОМИНА Дарья</t>
  </si>
  <si>
    <t>не финишировал</t>
  </si>
  <si>
    <t>не стартовал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</si>
</sst>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км&quot;"/>
    <numFmt numFmtId="165" formatCode="yyyy"/>
    <numFmt numFmtId="166" formatCode="h:mm:ss.0"/>
    <numFmt numFmtId="167" formatCode="0.000"/>
    <numFmt numFmtId="168" formatCode="h:mm:ss.00"/>
  </numFmts>
  <fonts count="4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5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32" fillId="0" borderId="26" xfId="44" applyFont="1" applyBorder="1" applyAlignment="1">
      <alignment horizontal="center" vertical="center" wrapText="1"/>
    </xf>
    <xf numFmtId="0" fontId="38" fillId="0" borderId="27" xfId="44" applyFont="1" applyBorder="1" applyAlignment="1">
      <alignment horizontal="center" vertical="center"/>
    </xf>
    <xf numFmtId="0" fontId="39" fillId="0" borderId="27" xfId="45" applyFont="1" applyBorder="1" applyAlignment="1">
      <alignment vertical="center" wrapText="1"/>
    </xf>
    <xf numFmtId="165" fontId="38" fillId="0" borderId="27" xfId="44" applyNumberFormat="1" applyFont="1" applyBorder="1" applyAlignment="1">
      <alignment horizontal="center" vertical="center" wrapText="1"/>
    </xf>
    <xf numFmtId="166" fontId="38" fillId="0" borderId="27" xfId="44" applyNumberFormat="1" applyFont="1" applyBorder="1" applyAlignment="1">
      <alignment horizontal="center" vertical="center"/>
    </xf>
    <xf numFmtId="167" fontId="38" fillId="0" borderId="27" xfId="44" applyNumberFormat="1" applyFont="1" applyBorder="1" applyAlignment="1">
      <alignment horizontal="center" vertical="center"/>
    </xf>
    <xf numFmtId="0" fontId="41" fillId="0" borderId="0" xfId="44" applyFont="1" applyAlignment="1">
      <alignment vertical="center"/>
    </xf>
    <xf numFmtId="0" fontId="38" fillId="0" borderId="28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2" xfId="44" applyFont="1" applyBorder="1" applyAlignment="1">
      <alignment vertical="center"/>
    </xf>
    <xf numFmtId="0" fontId="27" fillId="0" borderId="19" xfId="44" applyFont="1" applyBorder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27" fillId="0" borderId="19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0" fontId="35" fillId="0" borderId="11" xfId="44" applyFont="1" applyBorder="1" applyAlignment="1">
      <alignment horizontal="left" vertical="center"/>
    </xf>
    <xf numFmtId="49" fontId="26" fillId="0" borderId="25" xfId="44" applyNumberFormat="1" applyFont="1" applyBorder="1" applyAlignment="1">
      <alignment horizontal="right" vertical="center"/>
    </xf>
    <xf numFmtId="168" fontId="38" fillId="0" borderId="27" xfId="44" applyNumberFormat="1" applyFont="1" applyBorder="1" applyAlignment="1">
      <alignment horizontal="center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40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4" fillId="0" borderId="0" xfId="44" applyFont="1" applyAlignment="1">
      <alignment vertical="center" wrapText="1"/>
    </xf>
    <xf numFmtId="0" fontId="44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2" fontId="26" fillId="0" borderId="35" xfId="0" applyNumberFormat="1" applyFont="1" applyBorder="1" applyAlignment="1">
      <alignment vertical="center"/>
    </xf>
    <xf numFmtId="0" fontId="32" fillId="0" borderId="16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6" xfId="44" applyFont="1" applyBorder="1" applyAlignment="1">
      <alignment horizontal="left" vertical="center"/>
    </xf>
    <xf numFmtId="0" fontId="35" fillId="0" borderId="30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0" fontId="40" fillId="0" borderId="27" xfId="46" applyFont="1" applyBorder="1" applyAlignment="1">
      <alignment vertical="center" wrapText="1"/>
    </xf>
    <xf numFmtId="0" fontId="32" fillId="0" borderId="40" xfId="44" applyFont="1" applyBorder="1" applyAlignment="1">
      <alignment horizontal="center" vertical="center" wrapText="1"/>
    </xf>
    <xf numFmtId="0" fontId="38" fillId="0" borderId="41" xfId="44" applyFont="1" applyBorder="1" applyAlignment="1">
      <alignment horizontal="center" vertical="center"/>
    </xf>
    <xf numFmtId="0" fontId="39" fillId="0" borderId="41" xfId="45" applyFont="1" applyBorder="1" applyAlignment="1">
      <alignment vertical="center" wrapText="1"/>
    </xf>
    <xf numFmtId="165" fontId="38" fillId="0" borderId="41" xfId="44" applyNumberFormat="1" applyFont="1" applyBorder="1" applyAlignment="1">
      <alignment horizontal="center" vertical="center" wrapText="1"/>
    </xf>
    <xf numFmtId="0" fontId="40" fillId="0" borderId="41" xfId="46" applyFont="1" applyBorder="1" applyAlignment="1">
      <alignment vertical="center" wrapText="1"/>
    </xf>
    <xf numFmtId="166" fontId="38" fillId="0" borderId="41" xfId="44" applyNumberFormat="1" applyFont="1" applyBorder="1" applyAlignment="1">
      <alignment horizontal="center" vertical="center"/>
    </xf>
    <xf numFmtId="167" fontId="38" fillId="0" borderId="41" xfId="44" applyNumberFormat="1" applyFont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49" fontId="26" fillId="0" borderId="19" xfId="44" applyNumberFormat="1" applyFont="1" applyBorder="1" applyAlignment="1">
      <alignment horizontal="center" vertical="center"/>
    </xf>
    <xf numFmtId="49" fontId="26" fillId="0" borderId="0" xfId="44" applyNumberFormat="1" applyFont="1" applyBorder="1" applyAlignment="1">
      <alignment horizontal="center" vertical="center"/>
    </xf>
    <xf numFmtId="0" fontId="27" fillId="0" borderId="0" xfId="44" applyFont="1" applyBorder="1" applyAlignment="1">
      <alignment vertical="center"/>
    </xf>
    <xf numFmtId="49" fontId="26" fillId="0" borderId="22" xfId="44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167" fontId="38" fillId="0" borderId="27" xfId="0" applyNumberFormat="1" applyFont="1" applyBorder="1" applyAlignment="1">
      <alignment horizontal="center" vertical="center"/>
    </xf>
    <xf numFmtId="1" fontId="40" fillId="0" borderId="27" xfId="46" applyNumberFormat="1" applyFont="1" applyBorder="1" applyAlignment="1">
      <alignment horizontal="center" vertical="center" wrapText="1"/>
    </xf>
    <xf numFmtId="1" fontId="40" fillId="0" borderId="41" xfId="46" applyNumberFormat="1" applyFont="1" applyBorder="1" applyAlignment="1">
      <alignment horizontal="center" vertical="center" wrapText="1"/>
    </xf>
    <xf numFmtId="0" fontId="27" fillId="0" borderId="16" xfId="44" applyFont="1" applyBorder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0" xfId="44" applyFont="1" applyBorder="1" applyAlignment="1">
      <alignment horizontal="center" vertical="center"/>
    </xf>
    <xf numFmtId="0" fontId="41" fillId="0" borderId="28" xfId="44" applyFont="1" applyBorder="1" applyAlignment="1">
      <alignment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31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3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  <xf numFmtId="0" fontId="23" fillId="33" borderId="38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24" xfId="44" applyFont="1" applyFill="1" applyBorder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2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7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442292</xdr:colOff>
      <xdr:row>0</xdr:row>
      <xdr:rowOff>116903</xdr:rowOff>
    </xdr:from>
    <xdr:to>
      <xdr:col>3</xdr:col>
      <xdr:colOff>348832</xdr:colOff>
      <xdr:row>2</xdr:row>
      <xdr:rowOff>228600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D095B1A-22FA-4A6A-A69C-3AFD8AD0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06" y="116903"/>
          <a:ext cx="1016883" cy="7430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108857</xdr:rowOff>
    </xdr:from>
    <xdr:to>
      <xdr:col>2</xdr:col>
      <xdr:colOff>241174</xdr:colOff>
      <xdr:row>2</xdr:row>
      <xdr:rowOff>250372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A10F5A3-946D-4962-94D9-E98B399D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8857"/>
          <a:ext cx="1125639" cy="77288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90577</xdr:rowOff>
    </xdr:from>
    <xdr:to>
      <xdr:col>16</xdr:col>
      <xdr:colOff>1330043</xdr:colOff>
      <xdr:row>2</xdr:row>
      <xdr:rowOff>261257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BC73087-4ADD-4582-A0C3-06D0904E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539" y="90577"/>
          <a:ext cx="1332851" cy="802051"/>
        </a:xfrm>
        <a:prstGeom prst="rect">
          <a:avLst/>
        </a:prstGeom>
      </xdr:spPr>
    </xdr:pic>
    <xdr:clientData/>
  </xdr:twoCellAnchor>
  <xdr:twoCellAnchor editAs="oneCell">
    <xdr:from>
      <xdr:col>14</xdr:col>
      <xdr:colOff>639097</xdr:colOff>
      <xdr:row>0</xdr:row>
      <xdr:rowOff>110613</xdr:rowOff>
    </xdr:from>
    <xdr:to>
      <xdr:col>15</xdr:col>
      <xdr:colOff>682840</xdr:colOff>
      <xdr:row>3</xdr:row>
      <xdr:rowOff>0</xdr:rowOff>
    </xdr:to>
    <xdr:pic>
      <xdr:nvPicPr>
        <xdr:cNvPr id="6" name="image4.png">
          <a:extLst>
            <a:ext uri="{FF2B5EF4-FFF2-40B4-BE49-F238E27FC236}">
              <a16:creationId xmlns:a16="http://schemas.microsoft.com/office/drawing/2014/main" id="{C850227D-6A0E-4BB7-82C1-6C468FD8D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968" y="110613"/>
          <a:ext cx="854904" cy="811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Q67"/>
  <sheetViews>
    <sheetView tabSelected="1" view="pageBreakPreview" topLeftCell="A14" zoomScale="62" zoomScaleNormal="90" zoomScaleSheetLayoutView="62" workbookViewId="0">
      <selection activeCell="F35" sqref="F35"/>
    </sheetView>
  </sheetViews>
  <sheetFormatPr defaultColWidth="9.109375" defaultRowHeight="13.8" x14ac:dyDescent="0.25"/>
  <cols>
    <col min="1" max="1" width="7" style="1" customWidth="1"/>
    <col min="2" max="2" width="7.33203125" style="14" bestFit="1" customWidth="1"/>
    <col min="3" max="3" width="16.21875" style="14" customWidth="1"/>
    <col min="4" max="4" width="28.109375" style="1" customWidth="1"/>
    <col min="5" max="5" width="11.88671875" style="1" customWidth="1"/>
    <col min="6" max="6" width="9.77734375" style="1" customWidth="1"/>
    <col min="7" max="7" width="26.21875" style="1" customWidth="1"/>
    <col min="8" max="8" width="11.33203125" style="1" customWidth="1"/>
    <col min="9" max="9" width="5" style="1" customWidth="1"/>
    <col min="10" max="10" width="11.21875" style="1" customWidth="1"/>
    <col min="11" max="11" width="5.109375" style="1" customWidth="1"/>
    <col min="12" max="12" width="11.21875" style="1" customWidth="1"/>
    <col min="13" max="13" width="5.109375" style="1" customWidth="1"/>
    <col min="14" max="14" width="11.21875" style="1" customWidth="1"/>
    <col min="15" max="15" width="11.77734375" style="1" customWidth="1"/>
    <col min="16" max="16" width="11" style="1" customWidth="1"/>
    <col min="17" max="17" width="24.77734375" style="1" customWidth="1"/>
    <col min="18" max="16384" width="9.109375" style="1"/>
  </cols>
  <sheetData>
    <row r="1" spans="1:17" s="2" customFormat="1" ht="24.6" customHeight="1" x14ac:dyDescent="0.25">
      <c r="A1" s="139" t="s">
        <v>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2" customFormat="1" ht="24.6" customHeight="1" x14ac:dyDescent="0.25">
      <c r="A2" s="139" t="s">
        <v>24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s="2" customFormat="1" ht="24.6" customHeight="1" x14ac:dyDescent="0.25">
      <c r="A3" s="139" t="s">
        <v>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s="2" customFormat="1" ht="24.6" customHeight="1" x14ac:dyDescent="0.25">
      <c r="A4" s="139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5.2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2" customFormat="1" ht="28.8" x14ac:dyDescent="0.25">
      <c r="A6" s="138" t="s">
        <v>69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2" customFormat="1" ht="19.5" customHeight="1" x14ac:dyDescent="0.25">
      <c r="A7" s="148" t="s">
        <v>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s="2" customFormat="1" ht="18.600000000000001" customHeight="1" thickBot="1" x14ac:dyDescent="0.3">
      <c r="A8" s="139" t="s">
        <v>70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19.5" customHeight="1" thickTop="1" x14ac:dyDescent="0.25">
      <c r="A9" s="149" t="s">
        <v>32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1:17" ht="18" customHeight="1" x14ac:dyDescent="0.25">
      <c r="A10" s="152" t="s">
        <v>68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</row>
    <row r="11" spans="1:17" ht="19.5" customHeight="1" x14ac:dyDescent="0.25">
      <c r="A11" s="152" t="s">
        <v>71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ht="12.6" customHeight="1" x14ac:dyDescent="0.25">
      <c r="A12" s="7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108"/>
      <c r="M12" s="108"/>
      <c r="N12" s="76"/>
      <c r="O12" s="76"/>
      <c r="P12" s="76"/>
      <c r="Q12" s="75"/>
    </row>
    <row r="13" spans="1:17" ht="15.6" x14ac:dyDescent="0.25">
      <c r="A13" s="3" t="s">
        <v>33</v>
      </c>
      <c r="B13" s="4"/>
      <c r="C13" s="4"/>
      <c r="D13" s="5"/>
      <c r="E13" s="6"/>
      <c r="F13" s="6"/>
      <c r="G13" s="44" t="s">
        <v>34</v>
      </c>
      <c r="H13" s="6"/>
      <c r="I13" s="6"/>
      <c r="J13" s="6"/>
      <c r="K13" s="6"/>
      <c r="L13" s="6"/>
      <c r="M13" s="6"/>
      <c r="N13" s="6"/>
      <c r="O13" s="7"/>
      <c r="P13" s="7"/>
      <c r="Q13" s="8" t="s">
        <v>46</v>
      </c>
    </row>
    <row r="14" spans="1:17" ht="15.6" x14ac:dyDescent="0.25">
      <c r="A14" s="9" t="s">
        <v>72</v>
      </c>
      <c r="B14" s="10"/>
      <c r="C14" s="10"/>
      <c r="D14" s="11"/>
      <c r="E14" s="11"/>
      <c r="F14" s="11"/>
      <c r="G14" s="45" t="s">
        <v>35</v>
      </c>
      <c r="H14" s="11"/>
      <c r="I14" s="11"/>
      <c r="J14" s="11"/>
      <c r="K14" s="11"/>
      <c r="L14" s="11"/>
      <c r="M14" s="11"/>
      <c r="N14" s="11"/>
      <c r="O14" s="12"/>
      <c r="P14" s="12"/>
      <c r="Q14" s="40" t="s">
        <v>73</v>
      </c>
    </row>
    <row r="15" spans="1:17" ht="14.4" x14ac:dyDescent="0.25">
      <c r="A15" s="141" t="s">
        <v>0</v>
      </c>
      <c r="B15" s="142"/>
      <c r="C15" s="142"/>
      <c r="D15" s="142"/>
      <c r="E15" s="142"/>
      <c r="F15" s="142"/>
      <c r="G15" s="143"/>
      <c r="H15" s="144" t="s">
        <v>7</v>
      </c>
      <c r="I15" s="142"/>
      <c r="J15" s="142"/>
      <c r="K15" s="142"/>
      <c r="L15" s="142"/>
      <c r="M15" s="142"/>
      <c r="N15" s="142"/>
      <c r="O15" s="142"/>
      <c r="P15" s="142"/>
      <c r="Q15" s="145"/>
    </row>
    <row r="16" spans="1:17" ht="14.4" x14ac:dyDescent="0.25">
      <c r="A16" s="15" t="s">
        <v>1</v>
      </c>
      <c r="B16" s="16"/>
      <c r="C16" s="16"/>
      <c r="D16" s="17"/>
      <c r="E16" s="18"/>
      <c r="F16" s="17"/>
      <c r="G16" s="19"/>
      <c r="H16" s="20" t="s">
        <v>48</v>
      </c>
      <c r="I16" s="46"/>
      <c r="J16" s="46"/>
      <c r="K16" s="46"/>
      <c r="L16" s="46"/>
      <c r="M16" s="46"/>
      <c r="N16" s="46"/>
      <c r="O16" s="19"/>
      <c r="P16" s="19"/>
      <c r="Q16" s="21"/>
    </row>
    <row r="17" spans="1:17" ht="14.4" x14ac:dyDescent="0.25">
      <c r="A17" s="15" t="s">
        <v>15</v>
      </c>
      <c r="B17" s="37"/>
      <c r="C17" s="37"/>
      <c r="D17" s="22"/>
      <c r="E17" s="19"/>
      <c r="F17" s="22"/>
      <c r="G17" s="19" t="s">
        <v>51</v>
      </c>
      <c r="H17" s="20" t="s">
        <v>49</v>
      </c>
      <c r="I17" s="46"/>
      <c r="J17" s="46"/>
      <c r="K17" s="46"/>
      <c r="L17" s="46"/>
      <c r="M17" s="46"/>
      <c r="N17" s="46"/>
      <c r="O17" s="19"/>
      <c r="P17" s="19"/>
      <c r="Q17" s="47"/>
    </row>
    <row r="18" spans="1:17" ht="14.4" x14ac:dyDescent="0.25">
      <c r="A18" s="15" t="s">
        <v>16</v>
      </c>
      <c r="B18" s="16"/>
      <c r="C18" s="16"/>
      <c r="D18" s="19"/>
      <c r="E18" s="18"/>
      <c r="F18" s="17"/>
      <c r="G18" s="23" t="s">
        <v>52</v>
      </c>
      <c r="H18" s="20" t="s">
        <v>50</v>
      </c>
      <c r="I18" s="46"/>
      <c r="J18" s="46"/>
      <c r="K18" s="46"/>
      <c r="L18" s="46"/>
      <c r="M18" s="46"/>
      <c r="N18" s="46"/>
      <c r="O18" s="19"/>
      <c r="P18" s="19"/>
      <c r="Q18" s="47"/>
    </row>
    <row r="19" spans="1:17" ht="15" thickBot="1" x14ac:dyDescent="0.3">
      <c r="A19" s="77" t="s">
        <v>17</v>
      </c>
      <c r="B19" s="78"/>
      <c r="C19" s="78"/>
      <c r="D19" s="79"/>
      <c r="E19" s="79"/>
      <c r="F19" s="80"/>
      <c r="G19" s="79" t="s">
        <v>53</v>
      </c>
      <c r="H19" s="81" t="s">
        <v>47</v>
      </c>
      <c r="I19" s="82"/>
      <c r="J19" s="82"/>
      <c r="K19" s="82"/>
      <c r="L19" s="82"/>
      <c r="M19" s="82"/>
      <c r="N19" s="78">
        <v>186</v>
      </c>
      <c r="O19" s="79"/>
      <c r="P19" s="80"/>
      <c r="Q19" s="83" t="s">
        <v>74</v>
      </c>
    </row>
    <row r="20" spans="1:17" ht="10.199999999999999" customHeight="1" thickTop="1" thickBot="1" x14ac:dyDescent="0.3">
      <c r="A20" s="13"/>
      <c r="Q20" s="24"/>
    </row>
    <row r="21" spans="1:17" s="25" customFormat="1" ht="25.5" customHeight="1" thickTop="1" x14ac:dyDescent="0.25">
      <c r="A21" s="146" t="s">
        <v>8</v>
      </c>
      <c r="B21" s="133" t="s">
        <v>2</v>
      </c>
      <c r="C21" s="133" t="s">
        <v>26</v>
      </c>
      <c r="D21" s="133" t="s">
        <v>3</v>
      </c>
      <c r="E21" s="133" t="s">
        <v>55</v>
      </c>
      <c r="F21" s="133" t="s">
        <v>27</v>
      </c>
      <c r="G21" s="133" t="s">
        <v>12</v>
      </c>
      <c r="H21" s="133" t="s">
        <v>54</v>
      </c>
      <c r="I21" s="133"/>
      <c r="J21" s="133"/>
      <c r="K21" s="133"/>
      <c r="L21" s="133"/>
      <c r="M21" s="133"/>
      <c r="N21" s="133" t="s">
        <v>13</v>
      </c>
      <c r="O21" s="133" t="s">
        <v>14</v>
      </c>
      <c r="P21" s="133" t="s">
        <v>28</v>
      </c>
      <c r="Q21" s="135" t="s">
        <v>9</v>
      </c>
    </row>
    <row r="22" spans="1:17" s="25" customFormat="1" ht="14.25" customHeight="1" x14ac:dyDescent="0.25">
      <c r="A22" s="147"/>
      <c r="B22" s="134"/>
      <c r="C22" s="134"/>
      <c r="D22" s="134"/>
      <c r="E22" s="134"/>
      <c r="F22" s="134"/>
      <c r="G22" s="134"/>
      <c r="H22" s="134" t="s">
        <v>36</v>
      </c>
      <c r="I22" s="134"/>
      <c r="J22" s="134" t="s">
        <v>37</v>
      </c>
      <c r="K22" s="134"/>
      <c r="L22" s="134" t="s">
        <v>38</v>
      </c>
      <c r="M22" s="134"/>
      <c r="N22" s="134"/>
      <c r="O22" s="134"/>
      <c r="P22" s="134"/>
      <c r="Q22" s="136"/>
    </row>
    <row r="23" spans="1:17" s="32" customFormat="1" ht="18" x14ac:dyDescent="0.25">
      <c r="A23" s="26">
        <v>1</v>
      </c>
      <c r="B23" s="27">
        <v>1</v>
      </c>
      <c r="C23" s="27">
        <v>10059040143</v>
      </c>
      <c r="D23" s="28" t="s">
        <v>75</v>
      </c>
      <c r="E23" s="110"/>
      <c r="F23" s="29" t="s">
        <v>4</v>
      </c>
      <c r="G23" s="84" t="s">
        <v>76</v>
      </c>
      <c r="H23" s="30">
        <v>8.5138888888888889E-2</v>
      </c>
      <c r="I23" s="27">
        <v>15</v>
      </c>
      <c r="J23" s="30">
        <v>2.3876157407407408E-2</v>
      </c>
      <c r="K23" s="27">
        <v>1</v>
      </c>
      <c r="L23" s="30">
        <v>8.9282407407407408E-2</v>
      </c>
      <c r="M23" s="27">
        <v>7</v>
      </c>
      <c r="N23" s="30">
        <f>SUM(H23,J23,L23)</f>
        <v>0.19829745370370372</v>
      </c>
      <c r="O23" s="48"/>
      <c r="P23" s="109">
        <f>$N$19/((N23*24))</f>
        <v>39.082700535227538</v>
      </c>
      <c r="Q23" s="33"/>
    </row>
    <row r="24" spans="1:17" s="32" customFormat="1" ht="18" x14ac:dyDescent="0.25">
      <c r="A24" s="26">
        <v>2</v>
      </c>
      <c r="B24" s="27">
        <v>3</v>
      </c>
      <c r="C24" s="27">
        <v>10034947868</v>
      </c>
      <c r="D24" s="28" t="s">
        <v>77</v>
      </c>
      <c r="E24" s="110"/>
      <c r="F24" s="29" t="s">
        <v>4</v>
      </c>
      <c r="G24" s="84" t="s">
        <v>23</v>
      </c>
      <c r="H24" s="30">
        <v>8.5231481481481478E-2</v>
      </c>
      <c r="I24" s="27">
        <v>6</v>
      </c>
      <c r="J24" s="30">
        <v>2.5447916666666667E-2</v>
      </c>
      <c r="K24" s="27">
        <v>2</v>
      </c>
      <c r="L24" s="30">
        <v>8.8206018518518517E-2</v>
      </c>
      <c r="M24" s="27">
        <v>3</v>
      </c>
      <c r="N24" s="30">
        <f t="shared" ref="N24:N42" si="0">SUM(H24,J24,L24)</f>
        <v>0.19888541666666665</v>
      </c>
      <c r="O24" s="30">
        <f>N24-$N$23</f>
        <v>5.8796296296292905E-4</v>
      </c>
      <c r="P24" s="109">
        <f t="shared" ref="P24:P42" si="1">$N$19/((N24*24))</f>
        <v>38.967160739538059</v>
      </c>
      <c r="Q24" s="33"/>
    </row>
    <row r="25" spans="1:17" s="32" customFormat="1" ht="18" x14ac:dyDescent="0.25">
      <c r="A25" s="26">
        <v>3</v>
      </c>
      <c r="B25" s="27">
        <v>7</v>
      </c>
      <c r="C25" s="27">
        <v>10012584621</v>
      </c>
      <c r="D25" s="28" t="s">
        <v>78</v>
      </c>
      <c r="E25" s="110"/>
      <c r="F25" s="29" t="s">
        <v>4</v>
      </c>
      <c r="G25" s="84" t="s">
        <v>39</v>
      </c>
      <c r="H25" s="30">
        <v>8.5231481481481478E-2</v>
      </c>
      <c r="I25" s="27">
        <v>14</v>
      </c>
      <c r="J25" s="30">
        <v>2.5509259259259259E-2</v>
      </c>
      <c r="K25" s="27">
        <v>3</v>
      </c>
      <c r="L25" s="30">
        <v>8.8368055555555547E-2</v>
      </c>
      <c r="M25" s="27">
        <v>4</v>
      </c>
      <c r="N25" s="30">
        <f t="shared" si="0"/>
        <v>0.1991087962962963</v>
      </c>
      <c r="O25" s="30">
        <f t="shared" ref="O25:O42" si="2">N25-$N$23</f>
        <v>8.1134259259257879E-4</v>
      </c>
      <c r="P25" s="109">
        <f t="shared" si="1"/>
        <v>38.923443585421147</v>
      </c>
      <c r="Q25" s="33"/>
    </row>
    <row r="26" spans="1:17" s="32" customFormat="1" ht="18" x14ac:dyDescent="0.25">
      <c r="A26" s="26">
        <v>4</v>
      </c>
      <c r="B26" s="27">
        <v>5</v>
      </c>
      <c r="C26" s="27">
        <v>10023500858</v>
      </c>
      <c r="D26" s="28" t="s">
        <v>79</v>
      </c>
      <c r="E26" s="110"/>
      <c r="F26" s="29" t="s">
        <v>4</v>
      </c>
      <c r="G26" s="84" t="s">
        <v>19</v>
      </c>
      <c r="H26" s="30">
        <v>8.5231481481481478E-2</v>
      </c>
      <c r="I26" s="27">
        <v>12</v>
      </c>
      <c r="J26" s="30">
        <v>2.5743055555555557E-2</v>
      </c>
      <c r="K26" s="27">
        <v>6</v>
      </c>
      <c r="L26" s="30">
        <v>8.8159722222222223E-2</v>
      </c>
      <c r="M26" s="27">
        <v>1</v>
      </c>
      <c r="N26" s="30">
        <f t="shared" si="0"/>
        <v>0.19913425925925926</v>
      </c>
      <c r="O26" s="30">
        <f t="shared" si="2"/>
        <v>8.3680555555554204E-4</v>
      </c>
      <c r="P26" s="109">
        <f t="shared" si="1"/>
        <v>38.918466510124851</v>
      </c>
      <c r="Q26" s="33"/>
    </row>
    <row r="27" spans="1:17" s="32" customFormat="1" ht="18" x14ac:dyDescent="0.25">
      <c r="A27" s="26">
        <v>5</v>
      </c>
      <c r="B27" s="27">
        <v>13</v>
      </c>
      <c r="C27" s="27">
        <v>10036064681</v>
      </c>
      <c r="D27" s="28" t="s">
        <v>80</v>
      </c>
      <c r="E27" s="110"/>
      <c r="F27" s="29" t="s">
        <v>5</v>
      </c>
      <c r="G27" s="84" t="s">
        <v>19</v>
      </c>
      <c r="H27" s="30">
        <v>8.50462962962963E-2</v>
      </c>
      <c r="I27" s="27">
        <v>2</v>
      </c>
      <c r="J27" s="30">
        <v>2.5662037037037039E-2</v>
      </c>
      <c r="K27" s="27">
        <v>5</v>
      </c>
      <c r="L27" s="30">
        <v>8.9270833333333341E-2</v>
      </c>
      <c r="M27" s="27">
        <v>6</v>
      </c>
      <c r="N27" s="30">
        <f t="shared" si="0"/>
        <v>0.19997916666666668</v>
      </c>
      <c r="O27" s="30">
        <f>N27-$N$23</f>
        <v>1.6817129629629612E-3</v>
      </c>
      <c r="P27" s="109">
        <f t="shared" si="1"/>
        <v>38.754036878841546</v>
      </c>
      <c r="Q27" s="33"/>
    </row>
    <row r="28" spans="1:17" s="32" customFormat="1" ht="18" x14ac:dyDescent="0.25">
      <c r="A28" s="26">
        <v>6</v>
      </c>
      <c r="B28" s="27">
        <v>8</v>
      </c>
      <c r="C28" s="27">
        <v>10091997915</v>
      </c>
      <c r="D28" s="28" t="s">
        <v>81</v>
      </c>
      <c r="E28" s="110"/>
      <c r="F28" s="29" t="s">
        <v>4</v>
      </c>
      <c r="G28" s="84" t="s">
        <v>19</v>
      </c>
      <c r="H28" s="30">
        <v>8.5231481481481478E-2</v>
      </c>
      <c r="I28" s="27">
        <v>20</v>
      </c>
      <c r="J28" s="30">
        <v>2.6287037037037036E-2</v>
      </c>
      <c r="K28" s="27">
        <v>7</v>
      </c>
      <c r="L28" s="30">
        <v>8.8831018518518531E-2</v>
      </c>
      <c r="M28" s="27">
        <v>5</v>
      </c>
      <c r="N28" s="30">
        <f t="shared" si="0"/>
        <v>0.20034953703703706</v>
      </c>
      <c r="O28" s="30">
        <f t="shared" si="2"/>
        <v>2.0520833333333433E-3</v>
      </c>
      <c r="P28" s="109">
        <f t="shared" si="1"/>
        <v>38.682395350718068</v>
      </c>
      <c r="Q28" s="33"/>
    </row>
    <row r="29" spans="1:17" s="32" customFormat="1" ht="18" x14ac:dyDescent="0.25">
      <c r="A29" s="26">
        <v>7</v>
      </c>
      <c r="B29" s="27">
        <v>12</v>
      </c>
      <c r="C29" s="27">
        <v>10007913564</v>
      </c>
      <c r="D29" s="28" t="s">
        <v>82</v>
      </c>
      <c r="E29" s="110"/>
      <c r="F29" s="29" t="s">
        <v>4</v>
      </c>
      <c r="G29" s="84" t="s">
        <v>83</v>
      </c>
      <c r="H29" s="30">
        <v>8.5231481481481478E-2</v>
      </c>
      <c r="I29" s="27">
        <v>18</v>
      </c>
      <c r="J29" s="30">
        <v>2.6760416666666665E-2</v>
      </c>
      <c r="K29" s="27">
        <v>10</v>
      </c>
      <c r="L29" s="30">
        <v>8.9282407407407408E-2</v>
      </c>
      <c r="M29" s="27">
        <v>8</v>
      </c>
      <c r="N29" s="30">
        <f t="shared" si="0"/>
        <v>0.20127430555555553</v>
      </c>
      <c r="O29" s="30">
        <f t="shared" si="2"/>
        <v>2.9768518518518139E-3</v>
      </c>
      <c r="P29" s="109">
        <f t="shared" si="1"/>
        <v>38.504666448151532</v>
      </c>
      <c r="Q29" s="33"/>
    </row>
    <row r="30" spans="1:17" s="32" customFormat="1" ht="18" x14ac:dyDescent="0.25">
      <c r="A30" s="26">
        <v>8</v>
      </c>
      <c r="B30" s="27">
        <v>10</v>
      </c>
      <c r="C30" s="27">
        <v>10036014666</v>
      </c>
      <c r="D30" s="28" t="s">
        <v>84</v>
      </c>
      <c r="E30" s="110"/>
      <c r="F30" s="29" t="s">
        <v>4</v>
      </c>
      <c r="G30" s="84" t="s">
        <v>85</v>
      </c>
      <c r="H30" s="30">
        <v>8.5127314814814822E-2</v>
      </c>
      <c r="I30" s="27">
        <v>3</v>
      </c>
      <c r="J30" s="30">
        <v>2.8094907407407405E-2</v>
      </c>
      <c r="K30" s="27">
        <v>16</v>
      </c>
      <c r="L30" s="30">
        <v>8.8310185185185186E-2</v>
      </c>
      <c r="M30" s="27">
        <v>2</v>
      </c>
      <c r="N30" s="30">
        <f t="shared" si="0"/>
        <v>0.20153240740740741</v>
      </c>
      <c r="O30" s="30">
        <f t="shared" si="2"/>
        <v>3.2349537037036913E-3</v>
      </c>
      <c r="P30" s="109">
        <f t="shared" si="1"/>
        <v>38.455353656015255</v>
      </c>
      <c r="Q30" s="33"/>
    </row>
    <row r="31" spans="1:17" s="32" customFormat="1" ht="18" x14ac:dyDescent="0.25">
      <c r="A31" s="26">
        <v>9</v>
      </c>
      <c r="B31" s="27">
        <v>11</v>
      </c>
      <c r="C31" s="27">
        <v>10050875369</v>
      </c>
      <c r="D31" s="28" t="s">
        <v>86</v>
      </c>
      <c r="E31" s="110"/>
      <c r="F31" s="29" t="s">
        <v>4</v>
      </c>
      <c r="G31" s="84" t="s">
        <v>19</v>
      </c>
      <c r="H31" s="30">
        <v>8.5231481481481478E-2</v>
      </c>
      <c r="I31" s="27">
        <v>7</v>
      </c>
      <c r="J31" s="30">
        <v>2.8075231481481482E-2</v>
      </c>
      <c r="K31" s="27">
        <v>15</v>
      </c>
      <c r="L31" s="30">
        <v>9.0520833333333328E-2</v>
      </c>
      <c r="M31" s="27">
        <v>9</v>
      </c>
      <c r="N31" s="30">
        <f t="shared" si="0"/>
        <v>0.20382754629629629</v>
      </c>
      <c r="O31" s="30">
        <f t="shared" si="2"/>
        <v>5.5300925925925726E-3</v>
      </c>
      <c r="P31" s="109">
        <f t="shared" si="1"/>
        <v>38.022338691818042</v>
      </c>
      <c r="Q31" s="33"/>
    </row>
    <row r="32" spans="1:17" s="32" customFormat="1" ht="18" x14ac:dyDescent="0.25">
      <c r="A32" s="26">
        <v>10</v>
      </c>
      <c r="B32" s="27">
        <v>4</v>
      </c>
      <c r="C32" s="27">
        <v>10023524807</v>
      </c>
      <c r="D32" s="28" t="s">
        <v>87</v>
      </c>
      <c r="E32" s="110"/>
      <c r="F32" s="29" t="s">
        <v>5</v>
      </c>
      <c r="G32" s="84" t="s">
        <v>88</v>
      </c>
      <c r="H32" s="30">
        <v>8.5231481481481478E-2</v>
      </c>
      <c r="I32" s="27">
        <v>11</v>
      </c>
      <c r="J32" s="30">
        <v>2.5618055555555557E-2</v>
      </c>
      <c r="K32" s="27">
        <v>4</v>
      </c>
      <c r="L32" s="30">
        <v>9.5023148148148148E-2</v>
      </c>
      <c r="M32" s="27">
        <v>13</v>
      </c>
      <c r="N32" s="30">
        <f t="shared" si="0"/>
        <v>0.2058726851851852</v>
      </c>
      <c r="O32" s="30">
        <f t="shared" si="2"/>
        <v>7.5752314814814814E-3</v>
      </c>
      <c r="P32" s="109">
        <f t="shared" si="1"/>
        <v>37.644624846801669</v>
      </c>
      <c r="Q32" s="33"/>
    </row>
    <row r="33" spans="1:17" s="32" customFormat="1" ht="18" x14ac:dyDescent="0.25">
      <c r="A33" s="26">
        <v>11</v>
      </c>
      <c r="B33" s="27">
        <v>17</v>
      </c>
      <c r="C33" s="27">
        <v>10036017393</v>
      </c>
      <c r="D33" s="28" t="s">
        <v>89</v>
      </c>
      <c r="E33" s="110"/>
      <c r="F33" s="29" t="s">
        <v>4</v>
      </c>
      <c r="G33" s="84" t="s">
        <v>88</v>
      </c>
      <c r="H33" s="30">
        <v>8.5231481481481478E-2</v>
      </c>
      <c r="I33" s="27">
        <v>13</v>
      </c>
      <c r="J33" s="30">
        <v>2.7754629629629629E-2</v>
      </c>
      <c r="K33" s="27">
        <v>13</v>
      </c>
      <c r="L33" s="30">
        <v>9.329861111111111E-2</v>
      </c>
      <c r="M33" s="27">
        <v>10</v>
      </c>
      <c r="N33" s="30">
        <f t="shared" si="0"/>
        <v>0.20628472222222222</v>
      </c>
      <c r="O33" s="30">
        <f t="shared" si="2"/>
        <v>7.9872685185184977E-3</v>
      </c>
      <c r="P33" s="109">
        <f t="shared" si="1"/>
        <v>37.56943275542838</v>
      </c>
      <c r="Q33" s="33"/>
    </row>
    <row r="34" spans="1:17" s="32" customFormat="1" ht="18" x14ac:dyDescent="0.25">
      <c r="A34" s="26">
        <v>12</v>
      </c>
      <c r="B34" s="27">
        <v>19</v>
      </c>
      <c r="C34" s="27">
        <v>10006503832</v>
      </c>
      <c r="D34" s="28" t="s">
        <v>90</v>
      </c>
      <c r="E34" s="110"/>
      <c r="F34" s="29" t="s">
        <v>4</v>
      </c>
      <c r="G34" s="84" t="s">
        <v>88</v>
      </c>
      <c r="H34" s="30">
        <v>8.5231481481481478E-2</v>
      </c>
      <c r="I34" s="27">
        <v>5</v>
      </c>
      <c r="J34" s="30">
        <v>2.6436342592592591E-2</v>
      </c>
      <c r="K34" s="27">
        <v>8</v>
      </c>
      <c r="L34" s="30">
        <v>9.5034722222222215E-2</v>
      </c>
      <c r="M34" s="27">
        <v>12</v>
      </c>
      <c r="N34" s="30">
        <f t="shared" si="0"/>
        <v>0.20670254629629628</v>
      </c>
      <c r="O34" s="30">
        <f t="shared" si="2"/>
        <v>8.4050925925925613E-3</v>
      </c>
      <c r="P34" s="109">
        <f t="shared" si="1"/>
        <v>37.493490713417813</v>
      </c>
      <c r="Q34" s="33"/>
    </row>
    <row r="35" spans="1:17" s="32" customFormat="1" ht="18" x14ac:dyDescent="0.25">
      <c r="A35" s="26">
        <v>13</v>
      </c>
      <c r="B35" s="27">
        <v>9</v>
      </c>
      <c r="C35" s="27">
        <v>10034971211</v>
      </c>
      <c r="D35" s="28" t="s">
        <v>91</v>
      </c>
      <c r="E35" s="110"/>
      <c r="F35" s="29" t="s">
        <v>5</v>
      </c>
      <c r="G35" s="84" t="s">
        <v>19</v>
      </c>
      <c r="H35" s="30">
        <v>8.5081018518518514E-2</v>
      </c>
      <c r="I35" s="27">
        <v>1</v>
      </c>
      <c r="J35" s="30">
        <v>2.8688657407407406E-2</v>
      </c>
      <c r="K35" s="27">
        <v>20</v>
      </c>
      <c r="L35" s="30">
        <v>9.3622685185185184E-2</v>
      </c>
      <c r="M35" s="27">
        <v>11</v>
      </c>
      <c r="N35" s="30">
        <f t="shared" si="0"/>
        <v>0.20739236111111109</v>
      </c>
      <c r="O35" s="30">
        <f t="shared" si="2"/>
        <v>9.094907407407371E-3</v>
      </c>
      <c r="P35" s="109">
        <f t="shared" si="1"/>
        <v>37.368782333539819</v>
      </c>
      <c r="Q35" s="33"/>
    </row>
    <row r="36" spans="1:17" s="32" customFormat="1" ht="18" x14ac:dyDescent="0.25">
      <c r="A36" s="26">
        <v>14</v>
      </c>
      <c r="B36" s="27">
        <v>29</v>
      </c>
      <c r="C36" s="27">
        <v>10036089337</v>
      </c>
      <c r="D36" s="28" t="s">
        <v>92</v>
      </c>
      <c r="E36" s="110"/>
      <c r="F36" s="29" t="s">
        <v>4</v>
      </c>
      <c r="G36" s="84" t="s">
        <v>10</v>
      </c>
      <c r="H36" s="30">
        <v>8.5219907407407411E-2</v>
      </c>
      <c r="I36" s="27">
        <v>17</v>
      </c>
      <c r="J36" s="30">
        <v>2.7428240740740743E-2</v>
      </c>
      <c r="K36" s="27">
        <v>11</v>
      </c>
      <c r="L36" s="30">
        <v>9.5462962962962972E-2</v>
      </c>
      <c r="M36" s="27">
        <v>15</v>
      </c>
      <c r="N36" s="30">
        <f t="shared" si="0"/>
        <v>0.20811111111111114</v>
      </c>
      <c r="O36" s="30">
        <f t="shared" si="2"/>
        <v>9.8136574074074168E-3</v>
      </c>
      <c r="P36" s="109">
        <f t="shared" si="1"/>
        <v>37.239722370528561</v>
      </c>
      <c r="Q36" s="33"/>
    </row>
    <row r="37" spans="1:17" s="32" customFormat="1" ht="18" x14ac:dyDescent="0.25">
      <c r="A37" s="26">
        <v>15</v>
      </c>
      <c r="B37" s="27">
        <v>18</v>
      </c>
      <c r="C37" s="27">
        <v>10080746117</v>
      </c>
      <c r="D37" s="28" t="s">
        <v>93</v>
      </c>
      <c r="E37" s="110"/>
      <c r="F37" s="29" t="s">
        <v>5</v>
      </c>
      <c r="G37" s="84" t="s">
        <v>88</v>
      </c>
      <c r="H37" s="30">
        <v>8.5231481481481478E-2</v>
      </c>
      <c r="I37" s="27">
        <v>10</v>
      </c>
      <c r="J37" s="30">
        <v>2.8547453703703703E-2</v>
      </c>
      <c r="K37" s="27">
        <v>19</v>
      </c>
      <c r="L37" s="30">
        <v>9.5046296296296295E-2</v>
      </c>
      <c r="M37" s="27">
        <v>14</v>
      </c>
      <c r="N37" s="30">
        <f t="shared" si="0"/>
        <v>0.20882523148148147</v>
      </c>
      <c r="O37" s="30">
        <f t="shared" si="2"/>
        <v>1.0527777777777747E-2</v>
      </c>
      <c r="P37" s="109">
        <f t="shared" si="1"/>
        <v>37.112373562422064</v>
      </c>
      <c r="Q37" s="33"/>
    </row>
    <row r="38" spans="1:17" s="32" customFormat="1" ht="18" x14ac:dyDescent="0.25">
      <c r="A38" s="26">
        <v>16</v>
      </c>
      <c r="B38" s="27">
        <v>28</v>
      </c>
      <c r="C38" s="27">
        <v>10126421090</v>
      </c>
      <c r="D38" s="28" t="s">
        <v>94</v>
      </c>
      <c r="E38" s="110"/>
      <c r="F38" s="29" t="s">
        <v>5</v>
      </c>
      <c r="G38" s="84" t="s">
        <v>39</v>
      </c>
      <c r="H38" s="30">
        <v>8.6342592592592596E-2</v>
      </c>
      <c r="I38" s="27">
        <v>22</v>
      </c>
      <c r="J38" s="30">
        <v>2.7979166666666666E-2</v>
      </c>
      <c r="K38" s="27">
        <v>14</v>
      </c>
      <c r="L38" s="30">
        <v>9.5775462962962965E-2</v>
      </c>
      <c r="M38" s="27">
        <v>16</v>
      </c>
      <c r="N38" s="30">
        <f t="shared" si="0"/>
        <v>0.21009722222222221</v>
      </c>
      <c r="O38" s="30">
        <f t="shared" si="2"/>
        <v>1.1799768518518494E-2</v>
      </c>
      <c r="P38" s="109">
        <f t="shared" si="1"/>
        <v>36.887684273153958</v>
      </c>
      <c r="Q38" s="33"/>
    </row>
    <row r="39" spans="1:17" s="32" customFormat="1" ht="18" x14ac:dyDescent="0.25">
      <c r="A39" s="26">
        <v>17</v>
      </c>
      <c r="B39" s="27">
        <v>6</v>
      </c>
      <c r="C39" s="27">
        <v>10093888708</v>
      </c>
      <c r="D39" s="28" t="s">
        <v>95</v>
      </c>
      <c r="E39" s="110"/>
      <c r="F39" s="29" t="s">
        <v>5</v>
      </c>
      <c r="G39" s="84" t="s">
        <v>88</v>
      </c>
      <c r="H39" s="30">
        <v>8.5231481481481478E-2</v>
      </c>
      <c r="I39" s="27">
        <v>4</v>
      </c>
      <c r="J39" s="30">
        <v>2.6591435185185183E-2</v>
      </c>
      <c r="K39" s="27">
        <v>9</v>
      </c>
      <c r="L39" s="30">
        <v>0.10042824074074075</v>
      </c>
      <c r="M39" s="27">
        <v>17</v>
      </c>
      <c r="N39" s="30">
        <f t="shared" si="0"/>
        <v>0.21225115740740741</v>
      </c>
      <c r="O39" s="30">
        <f t="shared" si="2"/>
        <v>1.395370370370369E-2</v>
      </c>
      <c r="P39" s="109">
        <f t="shared" si="1"/>
        <v>36.51334623878725</v>
      </c>
      <c r="Q39" s="33"/>
    </row>
    <row r="40" spans="1:17" s="32" customFormat="1" ht="18" x14ac:dyDescent="0.25">
      <c r="A40" s="26">
        <v>18</v>
      </c>
      <c r="B40" s="27">
        <v>14</v>
      </c>
      <c r="C40" s="27">
        <v>10036034975</v>
      </c>
      <c r="D40" s="28" t="s">
        <v>96</v>
      </c>
      <c r="E40" s="110"/>
      <c r="F40" s="29" t="s">
        <v>5</v>
      </c>
      <c r="G40" s="84" t="s">
        <v>19</v>
      </c>
      <c r="H40" s="30">
        <v>8.5231481481481478E-2</v>
      </c>
      <c r="I40" s="27">
        <v>8</v>
      </c>
      <c r="J40" s="30">
        <v>2.8151620370370372E-2</v>
      </c>
      <c r="K40" s="27">
        <v>18</v>
      </c>
      <c r="L40" s="30">
        <v>0.10042824074074075</v>
      </c>
      <c r="M40" s="27">
        <v>18</v>
      </c>
      <c r="N40" s="30">
        <f t="shared" si="0"/>
        <v>0.2138113425925926</v>
      </c>
      <c r="O40" s="30">
        <f t="shared" si="2"/>
        <v>1.5513888888888883E-2</v>
      </c>
      <c r="P40" s="109">
        <f t="shared" si="1"/>
        <v>36.246907699219953</v>
      </c>
      <c r="Q40" s="33"/>
    </row>
    <row r="41" spans="1:17" s="32" customFormat="1" ht="18" x14ac:dyDescent="0.25">
      <c r="A41" s="26">
        <v>19</v>
      </c>
      <c r="B41" s="27">
        <v>16</v>
      </c>
      <c r="C41" s="27">
        <v>10092441283</v>
      </c>
      <c r="D41" s="28" t="s">
        <v>97</v>
      </c>
      <c r="E41" s="110"/>
      <c r="F41" s="29" t="s">
        <v>5</v>
      </c>
      <c r="G41" s="84" t="s">
        <v>76</v>
      </c>
      <c r="H41" s="30">
        <v>8.5231481481481478E-2</v>
      </c>
      <c r="I41" s="27">
        <v>9</v>
      </c>
      <c r="J41" s="30">
        <v>2.9048611111111108E-2</v>
      </c>
      <c r="K41" s="27">
        <v>21</v>
      </c>
      <c r="L41" s="30">
        <v>0.10579861111111111</v>
      </c>
      <c r="M41" s="27">
        <v>19</v>
      </c>
      <c r="N41" s="30">
        <f t="shared" si="0"/>
        <v>0.22007870370370369</v>
      </c>
      <c r="O41" s="30">
        <f t="shared" si="2"/>
        <v>2.1781249999999974E-2</v>
      </c>
      <c r="P41" s="109">
        <f t="shared" si="1"/>
        <v>35.214674884826557</v>
      </c>
      <c r="Q41" s="33"/>
    </row>
    <row r="42" spans="1:17" s="32" customFormat="1" ht="18" x14ac:dyDescent="0.25">
      <c r="A42" s="26">
        <v>20</v>
      </c>
      <c r="B42" s="27">
        <v>27</v>
      </c>
      <c r="C42" s="27">
        <v>10092434819</v>
      </c>
      <c r="D42" s="28" t="s">
        <v>98</v>
      </c>
      <c r="E42" s="110"/>
      <c r="F42" s="29" t="s">
        <v>5</v>
      </c>
      <c r="G42" s="84" t="s">
        <v>39</v>
      </c>
      <c r="H42" s="30">
        <v>9.8657407407407402E-2</v>
      </c>
      <c r="I42" s="27">
        <v>23</v>
      </c>
      <c r="J42" s="30">
        <v>3.1414351851851853E-2</v>
      </c>
      <c r="K42" s="27">
        <v>22</v>
      </c>
      <c r="L42" s="30">
        <v>0.10913194444444445</v>
      </c>
      <c r="M42" s="27">
        <v>20</v>
      </c>
      <c r="N42" s="30">
        <f t="shared" si="0"/>
        <v>0.2392037037037037</v>
      </c>
      <c r="O42" s="30">
        <f t="shared" si="2"/>
        <v>4.0906249999999977E-2</v>
      </c>
      <c r="P42" s="109">
        <f t="shared" si="1"/>
        <v>32.399163892544706</v>
      </c>
      <c r="Q42" s="33"/>
    </row>
    <row r="43" spans="1:17" s="32" customFormat="1" ht="18" x14ac:dyDescent="0.25">
      <c r="A43" s="26" t="s">
        <v>44</v>
      </c>
      <c r="B43" s="27">
        <v>30</v>
      </c>
      <c r="C43" s="27">
        <v>10009045333</v>
      </c>
      <c r="D43" s="28" t="s">
        <v>99</v>
      </c>
      <c r="E43" s="110"/>
      <c r="F43" s="29" t="s">
        <v>4</v>
      </c>
      <c r="G43" s="84" t="s">
        <v>10</v>
      </c>
      <c r="H43" s="30">
        <v>8.5231481481481478E-2</v>
      </c>
      <c r="I43" s="27">
        <v>19</v>
      </c>
      <c r="J43" s="30">
        <v>2.7482638888888893E-2</v>
      </c>
      <c r="K43" s="27">
        <v>12</v>
      </c>
      <c r="L43" s="30"/>
      <c r="M43" s="27"/>
      <c r="N43" s="30"/>
      <c r="O43" s="30"/>
      <c r="P43" s="109"/>
      <c r="Q43" s="33" t="s">
        <v>106</v>
      </c>
    </row>
    <row r="44" spans="1:17" s="32" customFormat="1" ht="18" x14ac:dyDescent="0.25">
      <c r="A44" s="26" t="s">
        <v>44</v>
      </c>
      <c r="B44" s="27">
        <v>15</v>
      </c>
      <c r="C44" s="27">
        <v>10052804154</v>
      </c>
      <c r="D44" s="28" t="s">
        <v>100</v>
      </c>
      <c r="E44" s="110"/>
      <c r="F44" s="29" t="s">
        <v>5</v>
      </c>
      <c r="G44" s="84" t="s">
        <v>76</v>
      </c>
      <c r="H44" s="30">
        <v>8.5231481481481478E-2</v>
      </c>
      <c r="I44" s="27">
        <v>16</v>
      </c>
      <c r="J44" s="30">
        <v>2.8127314814814813E-2</v>
      </c>
      <c r="K44" s="27">
        <v>17</v>
      </c>
      <c r="L44" s="30"/>
      <c r="M44" s="27"/>
      <c r="N44" s="30"/>
      <c r="O44" s="30"/>
      <c r="P44" s="109"/>
      <c r="Q44" s="33" t="s">
        <v>107</v>
      </c>
    </row>
    <row r="45" spans="1:17" s="32" customFormat="1" ht="18" x14ac:dyDescent="0.25">
      <c r="A45" s="26" t="s">
        <v>44</v>
      </c>
      <c r="B45" s="27">
        <v>2</v>
      </c>
      <c r="C45" s="27">
        <v>10008696537</v>
      </c>
      <c r="D45" s="28" t="s">
        <v>101</v>
      </c>
      <c r="E45" s="110"/>
      <c r="F45" s="29" t="s">
        <v>4</v>
      </c>
      <c r="G45" s="84" t="s">
        <v>19</v>
      </c>
      <c r="H45" s="30">
        <v>8.5231481481481478E-2</v>
      </c>
      <c r="I45" s="27">
        <v>21</v>
      </c>
      <c r="J45" s="30"/>
      <c r="K45" s="27"/>
      <c r="L45" s="30"/>
      <c r="M45" s="27"/>
      <c r="N45" s="30"/>
      <c r="O45" s="30"/>
      <c r="P45" s="31"/>
      <c r="Q45" s="33" t="s">
        <v>107</v>
      </c>
    </row>
    <row r="46" spans="1:17" s="32" customFormat="1" ht="18" x14ac:dyDescent="0.25">
      <c r="A46" s="26" t="s">
        <v>11</v>
      </c>
      <c r="B46" s="27">
        <v>23</v>
      </c>
      <c r="C46" s="27">
        <v>10051128377</v>
      </c>
      <c r="D46" s="28" t="s">
        <v>102</v>
      </c>
      <c r="E46" s="110"/>
      <c r="F46" s="29" t="s">
        <v>5</v>
      </c>
      <c r="G46" s="84" t="s">
        <v>23</v>
      </c>
      <c r="H46" s="30"/>
      <c r="I46" s="27"/>
      <c r="J46" s="30"/>
      <c r="K46" s="27"/>
      <c r="L46" s="30"/>
      <c r="M46" s="27"/>
      <c r="N46" s="30"/>
      <c r="O46" s="30"/>
      <c r="P46" s="31"/>
      <c r="Q46" s="33"/>
    </row>
    <row r="47" spans="1:17" s="32" customFormat="1" ht="18" x14ac:dyDescent="0.25">
      <c r="A47" s="26" t="s">
        <v>11</v>
      </c>
      <c r="B47" s="27">
        <v>24</v>
      </c>
      <c r="C47" s="27">
        <v>10083910640</v>
      </c>
      <c r="D47" s="28" t="s">
        <v>103</v>
      </c>
      <c r="E47" s="110"/>
      <c r="F47" s="29" t="s">
        <v>4</v>
      </c>
      <c r="G47" s="84" t="s">
        <v>23</v>
      </c>
      <c r="H47" s="30"/>
      <c r="I47" s="27"/>
      <c r="J47" s="30"/>
      <c r="K47" s="27"/>
      <c r="L47" s="30"/>
      <c r="M47" s="27"/>
      <c r="N47" s="30"/>
      <c r="O47" s="30"/>
      <c r="P47" s="31"/>
      <c r="Q47" s="33"/>
    </row>
    <row r="48" spans="1:17" s="32" customFormat="1" ht="18" x14ac:dyDescent="0.25">
      <c r="A48" s="26" t="s">
        <v>11</v>
      </c>
      <c r="B48" s="27">
        <v>25</v>
      </c>
      <c r="C48" s="27">
        <v>10083910539</v>
      </c>
      <c r="D48" s="28" t="s">
        <v>104</v>
      </c>
      <c r="E48" s="110"/>
      <c r="F48" s="29" t="s">
        <v>4</v>
      </c>
      <c r="G48" s="84" t="s">
        <v>23</v>
      </c>
      <c r="H48" s="30"/>
      <c r="I48" s="27"/>
      <c r="J48" s="30"/>
      <c r="K48" s="27"/>
      <c r="L48" s="30"/>
      <c r="M48" s="27"/>
      <c r="N48" s="30"/>
      <c r="O48" s="30"/>
      <c r="P48" s="31"/>
      <c r="Q48" s="115"/>
    </row>
    <row r="49" spans="1:17" s="32" customFormat="1" ht="18.600000000000001" thickBot="1" x14ac:dyDescent="0.3">
      <c r="A49" s="85" t="s">
        <v>11</v>
      </c>
      <c r="B49" s="86">
        <v>26</v>
      </c>
      <c r="C49" s="86">
        <v>10083380473</v>
      </c>
      <c r="D49" s="87" t="s">
        <v>105</v>
      </c>
      <c r="E49" s="111"/>
      <c r="F49" s="88" t="s">
        <v>4</v>
      </c>
      <c r="G49" s="89" t="s">
        <v>23</v>
      </c>
      <c r="H49" s="90"/>
      <c r="I49" s="86"/>
      <c r="J49" s="90"/>
      <c r="K49" s="86"/>
      <c r="L49" s="90"/>
      <c r="M49" s="86"/>
      <c r="N49" s="90"/>
      <c r="O49" s="90"/>
      <c r="P49" s="91"/>
      <c r="Q49" s="92"/>
    </row>
    <row r="50" spans="1:17" s="32" customFormat="1" ht="6" customHeight="1" thickTop="1" thickBot="1" x14ac:dyDescent="0.3">
      <c r="A50" s="49"/>
      <c r="B50" s="42"/>
      <c r="C50" s="42"/>
      <c r="D50" s="50"/>
      <c r="E50" s="51"/>
      <c r="F50" s="52"/>
      <c r="G50" s="51"/>
      <c r="H50" s="53"/>
      <c r="I50" s="53"/>
      <c r="J50" s="53"/>
      <c r="K50" s="53"/>
      <c r="L50" s="53"/>
      <c r="M50" s="53"/>
      <c r="N50" s="53"/>
      <c r="O50" s="53"/>
      <c r="P50" s="53"/>
      <c r="Q50" s="54"/>
    </row>
    <row r="51" spans="1:17" ht="15" thickTop="1" x14ac:dyDescent="0.25">
      <c r="A51" s="116" t="s">
        <v>29</v>
      </c>
      <c r="B51" s="117"/>
      <c r="C51" s="117"/>
      <c r="D51" s="117"/>
      <c r="E51" s="117"/>
      <c r="F51" s="55"/>
      <c r="G51" s="117" t="s">
        <v>30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37"/>
    </row>
    <row r="52" spans="1:17" ht="14.4" x14ac:dyDescent="0.25">
      <c r="A52" s="97" t="s">
        <v>40</v>
      </c>
      <c r="B52" s="64"/>
      <c r="C52" s="65"/>
      <c r="D52" s="66"/>
      <c r="E52" s="67"/>
      <c r="F52" s="56"/>
      <c r="G52" s="98" t="s">
        <v>56</v>
      </c>
      <c r="H52" s="99">
        <v>8</v>
      </c>
      <c r="J52" s="57"/>
      <c r="N52" s="93"/>
      <c r="O52" s="36"/>
      <c r="P52" s="101" t="s">
        <v>64</v>
      </c>
      <c r="Q52" s="102">
        <f>COUNTIF(F20:F49,"ЗМС")</f>
        <v>0</v>
      </c>
    </row>
    <row r="53" spans="1:17" ht="14.4" x14ac:dyDescent="0.25">
      <c r="A53" s="97" t="s">
        <v>41</v>
      </c>
      <c r="B53" s="64"/>
      <c r="C53" s="68"/>
      <c r="D53" s="66"/>
      <c r="E53" s="67"/>
      <c r="F53" s="58"/>
      <c r="G53" s="100" t="s">
        <v>57</v>
      </c>
      <c r="H53" s="99">
        <f>H54+H59</f>
        <v>27</v>
      </c>
      <c r="J53" s="59"/>
      <c r="N53" s="94"/>
      <c r="O53" s="95"/>
      <c r="P53" s="101" t="s">
        <v>45</v>
      </c>
      <c r="Q53" s="102">
        <f>COUNTIF(F21:F49,"МСМК")</f>
        <v>0</v>
      </c>
    </row>
    <row r="54" spans="1:17" ht="14.4" x14ac:dyDescent="0.25">
      <c r="A54" s="97" t="s">
        <v>42</v>
      </c>
      <c r="B54" s="64"/>
      <c r="C54" s="69"/>
      <c r="D54" s="66"/>
      <c r="E54" s="67"/>
      <c r="F54" s="58"/>
      <c r="G54" s="100" t="s">
        <v>58</v>
      </c>
      <c r="H54" s="99">
        <f>H55+H56+H57+H58</f>
        <v>23</v>
      </c>
      <c r="J54" s="59"/>
      <c r="N54" s="94"/>
      <c r="O54" s="95"/>
      <c r="P54" s="101" t="s">
        <v>4</v>
      </c>
      <c r="Q54" s="102">
        <f>COUNTIF(F21:F49,"МС")</f>
        <v>16</v>
      </c>
    </row>
    <row r="55" spans="1:17" ht="14.4" x14ac:dyDescent="0.25">
      <c r="A55" s="97" t="s">
        <v>43</v>
      </c>
      <c r="B55" s="64"/>
      <c r="C55" s="69"/>
      <c r="D55" s="66"/>
      <c r="E55" s="67"/>
      <c r="F55" s="58"/>
      <c r="G55" s="100" t="s">
        <v>59</v>
      </c>
      <c r="H55" s="99">
        <f>COUNT(A23:A49)</f>
        <v>20</v>
      </c>
      <c r="J55" s="59"/>
      <c r="N55" s="94"/>
      <c r="O55" s="95"/>
      <c r="P55" s="101" t="s">
        <v>5</v>
      </c>
      <c r="Q55" s="102">
        <f>COUNTIF(F20:F49,"КМС")</f>
        <v>11</v>
      </c>
    </row>
    <row r="56" spans="1:17" ht="14.4" x14ac:dyDescent="0.25">
      <c r="A56" s="63"/>
      <c r="B56" s="64"/>
      <c r="C56" s="69"/>
      <c r="D56" s="66"/>
      <c r="E56" s="67"/>
      <c r="F56" s="58"/>
      <c r="G56" s="100" t="s">
        <v>60</v>
      </c>
      <c r="H56" s="99">
        <f>COUNTIF(A17:A49,"ЛИМ")</f>
        <v>0</v>
      </c>
      <c r="J56" s="59"/>
      <c r="N56" s="94"/>
      <c r="O56" s="95"/>
      <c r="P56" s="101" t="s">
        <v>65</v>
      </c>
      <c r="Q56" s="102">
        <f>COUNTIF(F19:F49,"1 СР")</f>
        <v>0</v>
      </c>
    </row>
    <row r="57" spans="1:17" ht="14.4" x14ac:dyDescent="0.25">
      <c r="A57" s="63"/>
      <c r="B57" s="64"/>
      <c r="C57" s="64"/>
      <c r="D57" s="64"/>
      <c r="E57" s="70"/>
      <c r="F57" s="58"/>
      <c r="G57" s="100" t="s">
        <v>61</v>
      </c>
      <c r="H57" s="99">
        <f>COUNTIF(A21:A49,"НФ")</f>
        <v>3</v>
      </c>
      <c r="J57" s="59"/>
      <c r="N57" s="94"/>
      <c r="O57" s="95"/>
      <c r="P57" s="101" t="s">
        <v>66</v>
      </c>
      <c r="Q57" s="102">
        <f>COUNTIF(F21:F49,"2 СР")</f>
        <v>0</v>
      </c>
    </row>
    <row r="58" spans="1:17" ht="14.4" x14ac:dyDescent="0.25">
      <c r="A58" s="63"/>
      <c r="B58" s="64"/>
      <c r="C58" s="64"/>
      <c r="D58" s="64"/>
      <c r="E58" s="71"/>
      <c r="F58" s="58"/>
      <c r="G58" s="100" t="s">
        <v>62</v>
      </c>
      <c r="H58" s="99">
        <f>COUNTIF(A21:A49,"ДСКВ")</f>
        <v>0</v>
      </c>
      <c r="I58" s="59"/>
      <c r="J58" s="60"/>
      <c r="N58" s="94"/>
      <c r="O58" s="95"/>
      <c r="P58" s="101" t="s">
        <v>67</v>
      </c>
      <c r="Q58" s="102">
        <f>COUNTIF(F20:F49,"3 СР")</f>
        <v>0</v>
      </c>
    </row>
    <row r="59" spans="1:17" ht="14.4" x14ac:dyDescent="0.25">
      <c r="A59" s="63"/>
      <c r="B59" s="64"/>
      <c r="C59" s="64"/>
      <c r="D59" s="64"/>
      <c r="E59" s="71"/>
      <c r="F59" s="61"/>
      <c r="G59" s="100" t="s">
        <v>63</v>
      </c>
      <c r="H59" s="99">
        <f>COUNTIF(A20:A49,"НС")</f>
        <v>4</v>
      </c>
      <c r="I59" s="73"/>
      <c r="J59" s="62"/>
      <c r="K59" s="35"/>
      <c r="L59" s="35"/>
      <c r="M59" s="35"/>
      <c r="N59" s="96"/>
      <c r="O59" s="35"/>
      <c r="P59" s="72"/>
      <c r="Q59" s="37"/>
    </row>
    <row r="60" spans="1:17" x14ac:dyDescent="0.25">
      <c r="A60" s="13"/>
      <c r="Q60" s="24"/>
    </row>
    <row r="61" spans="1:17" ht="15.6" x14ac:dyDescent="0.25">
      <c r="A61" s="130" t="s">
        <v>31</v>
      </c>
      <c r="B61" s="131"/>
      <c r="C61" s="131"/>
      <c r="D61" s="131"/>
      <c r="E61" s="131"/>
      <c r="F61" s="131" t="s">
        <v>6</v>
      </c>
      <c r="G61" s="131"/>
      <c r="H61" s="131"/>
      <c r="I61" s="131"/>
      <c r="J61" s="131"/>
      <c r="K61" s="39"/>
      <c r="L61" s="107"/>
      <c r="M61" s="107"/>
      <c r="N61" s="131" t="s">
        <v>18</v>
      </c>
      <c r="O61" s="131"/>
      <c r="P61" s="131"/>
      <c r="Q61" s="132"/>
    </row>
    <row r="62" spans="1:17" x14ac:dyDescent="0.2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41"/>
      <c r="L62" s="106"/>
      <c r="M62" s="106"/>
      <c r="N62" s="128"/>
      <c r="O62" s="128"/>
      <c r="P62" s="128"/>
      <c r="Q62" s="129"/>
    </row>
    <row r="63" spans="1:17" x14ac:dyDescent="0.25">
      <c r="A63" s="112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3"/>
    </row>
    <row r="64" spans="1:17" x14ac:dyDescent="0.25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4"/>
      <c r="L64" s="104"/>
      <c r="M64" s="104"/>
      <c r="N64" s="122"/>
      <c r="O64" s="122"/>
      <c r="P64" s="122"/>
      <c r="Q64" s="123"/>
    </row>
    <row r="65" spans="1:17" s="43" customFormat="1" x14ac:dyDescent="0.2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34"/>
      <c r="L65" s="105"/>
      <c r="M65" s="105"/>
      <c r="N65" s="125"/>
      <c r="O65" s="125"/>
      <c r="P65" s="125"/>
      <c r="Q65" s="126"/>
    </row>
    <row r="66" spans="1:17" s="43" customFormat="1" ht="16.2" thickBot="1" x14ac:dyDescent="0.3">
      <c r="A66" s="118" t="str">
        <f>G19</f>
        <v>ЖДАНОВ В.С. (1К, г. ИЖЕВСК)</v>
      </c>
      <c r="B66" s="119"/>
      <c r="C66" s="119"/>
      <c r="D66" s="119"/>
      <c r="E66" s="119"/>
      <c r="F66" s="119" t="str">
        <f>G17</f>
        <v>ХАРИН В.В. (ВК, г. ИЖЕВСК)</v>
      </c>
      <c r="G66" s="119"/>
      <c r="H66" s="119"/>
      <c r="I66" s="119"/>
      <c r="J66" s="119"/>
      <c r="K66" s="38"/>
      <c r="L66" s="103"/>
      <c r="M66" s="103"/>
      <c r="N66" s="119" t="str">
        <f>G18</f>
        <v>САДРОВ Е.В. (1К, г. ИЖЕВСК)</v>
      </c>
      <c r="O66" s="119"/>
      <c r="P66" s="119"/>
      <c r="Q66" s="120"/>
    </row>
    <row r="67" spans="1:17" s="43" customFormat="1" ht="14.4" thickTop="1" x14ac:dyDescent="0.25">
      <c r="A67" s="1"/>
      <c r="B67" s="14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ortState xmlns:xlrd2="http://schemas.microsoft.com/office/spreadsheetml/2017/richdata2" ref="B23:N42">
    <sortCondition ref="N23:N42"/>
  </sortState>
  <mergeCells count="45">
    <mergeCell ref="C21:C22"/>
    <mergeCell ref="D21:D22"/>
    <mergeCell ref="E21:E22"/>
    <mergeCell ref="G21:G22"/>
    <mergeCell ref="F21:F22"/>
    <mergeCell ref="G51:Q51"/>
    <mergeCell ref="A6:Q6"/>
    <mergeCell ref="A1:Q1"/>
    <mergeCell ref="A2:Q2"/>
    <mergeCell ref="A3:Q3"/>
    <mergeCell ref="A4:Q4"/>
    <mergeCell ref="A5:Q5"/>
    <mergeCell ref="A15:G15"/>
    <mergeCell ref="H15:Q15"/>
    <mergeCell ref="A21:A22"/>
    <mergeCell ref="A7:Q7"/>
    <mergeCell ref="A8:Q8"/>
    <mergeCell ref="A9:Q9"/>
    <mergeCell ref="A10:Q10"/>
    <mergeCell ref="A11:Q11"/>
    <mergeCell ref="B21:B22"/>
    <mergeCell ref="O21:O22"/>
    <mergeCell ref="P21:P22"/>
    <mergeCell ref="Q21:Q22"/>
    <mergeCell ref="H22:I22"/>
    <mergeCell ref="J22:K22"/>
    <mergeCell ref="H21:M21"/>
    <mergeCell ref="N21:N22"/>
    <mergeCell ref="L22:M22"/>
    <mergeCell ref="A51:E51"/>
    <mergeCell ref="A66:E66"/>
    <mergeCell ref="F66:J66"/>
    <mergeCell ref="N66:Q66"/>
    <mergeCell ref="A64:E64"/>
    <mergeCell ref="F64:J64"/>
    <mergeCell ref="N64:Q64"/>
    <mergeCell ref="A65:E65"/>
    <mergeCell ref="F65:J65"/>
    <mergeCell ref="N65:Q65"/>
    <mergeCell ref="A62:E62"/>
    <mergeCell ref="F62:J62"/>
    <mergeCell ref="N62:Q62"/>
    <mergeCell ref="A61:E61"/>
    <mergeCell ref="F61:J61"/>
    <mergeCell ref="N61:Q61"/>
  </mergeCells>
  <phoneticPr fontId="45" type="noConversion"/>
  <conditionalFormatting sqref="B52:B59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7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мнг г</vt:lpstr>
      <vt:lpstr>'мнг г'!Заголовки_для_печати</vt:lpstr>
      <vt:lpstr>'мнг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2023-08-10T11:41:39Z</dcterms:modified>
</cp:coreProperties>
</file>