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гр г" sheetId="98" r:id="rId1"/>
  </sheets>
  <definedNames>
    <definedName name="_xlnm.Print_Titles" localSheetId="0">'гр г'!$21:$22</definedName>
    <definedName name="_xlnm.Print_Area" localSheetId="0">'гр г'!$A$1:$L$47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98" l="1"/>
  <c r="H47" i="98" l="1"/>
  <c r="E47" i="98"/>
  <c r="K47" i="98" l="1"/>
  <c r="L38" i="98"/>
  <c r="L37" i="98"/>
  <c r="L36" i="98"/>
  <c r="L35" i="98"/>
  <c r="L34" i="98"/>
  <c r="L33" i="98"/>
  <c r="L32" i="98"/>
  <c r="H39" i="98"/>
  <c r="H38" i="98"/>
  <c r="H37" i="98"/>
  <c r="H36" i="98"/>
  <c r="H35" i="98"/>
  <c r="H34" i="98"/>
  <c r="H33" i="98" s="1"/>
  <c r="J24" i="98"/>
  <c r="J25" i="98"/>
  <c r="J26" i="98"/>
  <c r="J27" i="98"/>
  <c r="J28" i="98"/>
  <c r="J29" i="98"/>
  <c r="I25" i="98"/>
  <c r="I26" i="98"/>
  <c r="I27" i="98"/>
  <c r="I28" i="98"/>
  <c r="I29" i="98"/>
  <c r="I24" i="98"/>
</calcChain>
</file>

<file path=xl/sharedStrings.xml><?xml version="1.0" encoding="utf-8"?>
<sst xmlns="http://schemas.openxmlformats.org/spreadsheetml/2006/main" count="100" uniqueCount="84">
  <si>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</si>
  <si>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</si>
  <si>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</si>
  <si>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</si>
  <si>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</si>
  <si>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</si>
  <si>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</si>
  <si>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</si>
  <si>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</si>
  <si>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</si>
  <si>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</si>
  <si>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</si>
  <si>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</si>
  <si>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</si>
  <si>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</si>
  <si>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</si>
  <si>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</si>
  <si>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</si>
  <si>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</si>
  <si>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</si>
  <si>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</si>
  <si>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</si>
  <si>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</si>
  <si>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</si>
  <si>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</si>
  <si>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</si>
  <si>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</si>
  <si>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</si>
  <si>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</si>
  <si>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</si>
  <si>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</si>
  <si>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</si>
  <si>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</si>
  <si>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</si>
  <si>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</si>
  <si>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</si>
  <si>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</si>
  <si>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</si>
  <si>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</si>
  <si>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</si>
  <si>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</si>
  <si>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</si>
  <si>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</si>
  <si>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</si>
  <si>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</si>
  <si>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</si>
  <si>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</si>
  <si>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2 СР</t>
  </si>
  <si>
    <t>3 СР</t>
  </si>
  <si>
    <t>СУДЬЯ НА ФИНИШЕ</t>
  </si>
  <si>
    <t>ЕЛИФЕРОВ А.В. (ВК, г. ВОРОНЕЖ)</t>
  </si>
  <si>
    <t xml:space="preserve">НАЧАЛО ГОНКИ: 10ч 00м </t>
  </si>
  <si>
    <t>МЕСТО ПРОВЕДЕНИЯ: г. Воронеж</t>
  </si>
  <si>
    <t>АГАПОВА И.А. (1К, г. ВОРОНЕЖ)</t>
  </si>
  <si>
    <t>КОНДРАТЬЕВА Л.В. (ВК, г. ВОРОНЕЖ)</t>
  </si>
  <si>
    <t>ВСЕРОССИЙСКИЕ СОРЕВНОВАНИЯ</t>
  </si>
  <si>
    <t>Ветер: 4 м/с (з)</t>
  </si>
  <si>
    <t>Юниорки 17-18 лет</t>
  </si>
  <si>
    <t>№ ЕКП 2022: 5109</t>
  </si>
  <si>
    <t>МУЧКАЕВА Людмила</t>
  </si>
  <si>
    <t>29.09.2005</t>
  </si>
  <si>
    <t>САМСОНОВА Анастасия</t>
  </si>
  <si>
    <t>04.03.2004</t>
  </si>
  <si>
    <t>КРАПИВИНА Дарья</t>
  </si>
  <si>
    <t>27.10.2055</t>
  </si>
  <si>
    <t>ПАХОМОВА Анастасия</t>
  </si>
  <si>
    <t>05.02.2005</t>
  </si>
  <si>
    <t>БУТЫЛЕВА Софья</t>
  </si>
  <si>
    <t>25.05.2005</t>
  </si>
  <si>
    <t>Белгородская область</t>
  </si>
  <si>
    <t>КРАВЧЕНКО Виктория</t>
  </si>
  <si>
    <t>24.04.2005</t>
  </si>
  <si>
    <t>ПАНЕНКО Виктория</t>
  </si>
  <si>
    <t>21.04.2005</t>
  </si>
  <si>
    <t>Температура: +10</t>
  </si>
  <si>
    <t>шоссе - групповая гонка</t>
  </si>
  <si>
    <t>ДАТА ПРОВЕДЕНИЯ: 09 сентября 2022 года</t>
  </si>
  <si>
    <t>Влажность: 50%</t>
  </si>
  <si>
    <t>Осадки: облачно с прояснениями</t>
  </si>
  <si>
    <t>3,5 км /20</t>
  </si>
  <si>
    <t>МАКСИМАЛЬНЫЙ ПЕРЕПАД (HD):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</si>
  <si>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30м</t>
    </r>
  </si>
  <si>
    <t>№ ВРВС: 0080601611Я</t>
  </si>
  <si>
    <t>СУММА ПОЛОЖИТЕЛЬНЫХ ПЕРЕПАДОВ ВЫСОТЫ НА ДИСТАНЦИИ (ТС):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</si>
</sst>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105535</xdr:colOff>
      <xdr:row>0</xdr:row>
      <xdr:rowOff>80723</xdr:rowOff>
    </xdr:from>
    <xdr:to>
      <xdr:col>1</xdr:col>
      <xdr:colOff>232588</xdr:colOff>
      <xdr:row>2</xdr:row>
      <xdr:rowOff>232587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5" y="80723"/>
          <a:ext cx="592227" cy="661341"/>
        </a:xfrm>
        <a:prstGeom prst="rect">
          <a:avLst/>
        </a:prstGeom>
      </xdr:spPr>
    </xdr:pic>
    <xdr:clientData/>
  </xdr:twoCellAnchor>
  <xdr:twoCellAnchor editAs="oneCell">
    <xdr:from>
      <xdr:col>1</xdr:col>
      <xdr:colOff>459098</xdr:colOff>
      <xdr:row>0</xdr:row>
      <xdr:rowOff>69648</xdr:rowOff>
    </xdr:from>
    <xdr:to>
      <xdr:col>3</xdr:col>
      <xdr:colOff>94005</xdr:colOff>
      <xdr:row>2</xdr:row>
      <xdr:rowOff>244611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72" y="69648"/>
          <a:ext cx="1019355" cy="684440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10</xdr:col>
      <xdr:colOff>886046</xdr:colOff>
      <xdr:row>3</xdr:row>
      <xdr:rowOff>17895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8202" y="47625"/>
          <a:ext cx="609821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3</xdr:row>
      <xdr:rowOff>69246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48"/>
  <sheetViews>
    <sheetView tabSelected="1" view="pageBreakPreview" zoomScale="86" zoomScaleNormal="100" zoomScaleSheetLayoutView="86" zoomScalePageLayoutView="50" workbookViewId="0">
      <selection activeCell="N14" sqref="N14"/>
    </sheetView>
  </sheetViews>
  <sheetFormatPr defaultColWidth="9.140625" defaultRowHeight="12.75" x14ac:dyDescent="0.2"/>
  <cols>
    <col min="1" max="1" width="7" style="39" customWidth="1"/>
    <col min="2" max="2" width="7" style="55" customWidth="1"/>
    <col min="3" max="3" width="13.7109375" style="55" customWidth="1"/>
    <col min="4" max="4" width="27.5703125" style="39" customWidth="1"/>
    <col min="5" max="5" width="11.7109375" style="62" customWidth="1"/>
    <col min="6" max="6" width="7.7109375" style="39" customWidth="1"/>
    <col min="7" max="7" width="21.85546875" style="39" customWidth="1"/>
    <col min="8" max="8" width="14" style="65" customWidth="1"/>
    <col min="9" max="9" width="13.85546875" style="73" customWidth="1"/>
    <col min="10" max="10" width="11.7109375" style="56" customWidth="1"/>
    <col min="11" max="11" width="14.85546875" style="39" customWidth="1"/>
    <col min="12" max="12" width="18.7109375" style="39" customWidth="1"/>
    <col min="13" max="16384" width="9.140625" style="39"/>
  </cols>
  <sheetData>
    <row r="1" spans="1:28" ht="20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20.25" customHeight="1" x14ac:dyDescent="0.2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20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20.25" customHeight="1" x14ac:dyDescent="0.2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6.75" customHeight="1" x14ac:dyDescent="0.2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8" s="40" customFormat="1" ht="22.5" customHeight="1" x14ac:dyDescent="0.2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28" s="40" customFormat="1" ht="4.5" customHeight="1" thickBot="1" x14ac:dyDescent="0.25">
      <c r="A8" s="148" t="s">
        <v>45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8" ht="19.5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28" s="86" customFormat="1" ht="18" customHeight="1" x14ac:dyDescent="0.2">
      <c r="A10" s="120" t="s">
        <v>75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28" ht="19.5" customHeight="1" x14ac:dyDescent="0.2">
      <c r="A11" s="123" t="s">
        <v>57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8" ht="5.25" customHeight="1" x14ac:dyDescent="0.2">
      <c r="A12" s="149" t="s">
        <v>45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28" ht="15.75" x14ac:dyDescent="0.2">
      <c r="A13" s="25" t="s">
        <v>52</v>
      </c>
      <c r="B13" s="10"/>
      <c r="C13" s="10"/>
      <c r="D13" s="83"/>
      <c r="E13" s="35"/>
      <c r="F13" s="1"/>
      <c r="G13" s="19" t="s">
        <v>51</v>
      </c>
      <c r="H13" s="87"/>
      <c r="I13" s="66"/>
      <c r="J13" s="26"/>
      <c r="K13" s="15"/>
      <c r="L13" s="16" t="s">
        <v>82</v>
      </c>
    </row>
    <row r="14" spans="1:28" ht="15.75" x14ac:dyDescent="0.2">
      <c r="A14" s="42" t="s">
        <v>76</v>
      </c>
      <c r="B14" s="7"/>
      <c r="C14" s="7"/>
      <c r="D14" s="36"/>
      <c r="E14" s="36"/>
      <c r="F14" s="2"/>
      <c r="G14" s="3" t="s">
        <v>81</v>
      </c>
      <c r="H14" s="88"/>
      <c r="I14" s="67"/>
      <c r="J14" s="27"/>
      <c r="K14" s="17"/>
      <c r="L14" s="18" t="s">
        <v>58</v>
      </c>
    </row>
    <row r="15" spans="1:28" ht="15" x14ac:dyDescent="0.2">
      <c r="A15" s="126" t="s">
        <v>10</v>
      </c>
      <c r="B15" s="127"/>
      <c r="C15" s="127"/>
      <c r="D15" s="127"/>
      <c r="E15" s="127"/>
      <c r="F15" s="127"/>
      <c r="G15" s="128"/>
      <c r="H15" s="135" t="s">
        <v>1</v>
      </c>
      <c r="I15" s="136"/>
      <c r="J15" s="136"/>
      <c r="K15" s="136"/>
      <c r="L15" s="137"/>
    </row>
    <row r="16" spans="1:28" ht="15" x14ac:dyDescent="0.2">
      <c r="A16" s="43" t="s">
        <v>18</v>
      </c>
      <c r="B16" s="44"/>
      <c r="C16" s="44"/>
      <c r="D16" s="45"/>
      <c r="E16" s="6" t="s">
        <v>45</v>
      </c>
      <c r="F16" s="45"/>
      <c r="G16" s="6"/>
      <c r="H16" s="63" t="s">
        <v>46</v>
      </c>
      <c r="I16" s="68"/>
      <c r="J16" s="28"/>
      <c r="K16" s="4"/>
      <c r="L16" s="85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50</v>
      </c>
      <c r="H17" s="63" t="s">
        <v>80</v>
      </c>
      <c r="I17" s="68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53</v>
      </c>
      <c r="H18" s="63" t="s">
        <v>83</v>
      </c>
      <c r="I18" s="68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54</v>
      </c>
      <c r="H19" s="63" t="s">
        <v>39</v>
      </c>
      <c r="I19" s="68"/>
      <c r="J19" s="28"/>
      <c r="K19" s="34">
        <v>70</v>
      </c>
      <c r="L19" s="46" t="s">
        <v>79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4"/>
      <c r="I20" s="69"/>
      <c r="J20" s="29"/>
      <c r="K20" s="11"/>
      <c r="L20" s="14"/>
    </row>
    <row r="21" spans="1:12" s="47" customFormat="1" ht="21" customHeight="1" thickTop="1" x14ac:dyDescent="0.2">
      <c r="A21" s="129" t="s">
        <v>7</v>
      </c>
      <c r="B21" s="131" t="s">
        <v>13</v>
      </c>
      <c r="C21" s="131" t="s">
        <v>38</v>
      </c>
      <c r="D21" s="131" t="s">
        <v>2</v>
      </c>
      <c r="E21" s="133" t="s">
        <v>37</v>
      </c>
      <c r="F21" s="131" t="s">
        <v>9</v>
      </c>
      <c r="G21" s="131" t="s">
        <v>14</v>
      </c>
      <c r="H21" s="138" t="s">
        <v>8</v>
      </c>
      <c r="I21" s="138" t="s">
        <v>27</v>
      </c>
      <c r="J21" s="140" t="s">
        <v>23</v>
      </c>
      <c r="K21" s="142" t="s">
        <v>26</v>
      </c>
      <c r="L21" s="155" t="s">
        <v>15</v>
      </c>
    </row>
    <row r="22" spans="1:12" s="47" customFormat="1" ht="13.5" customHeight="1" x14ac:dyDescent="0.2">
      <c r="A22" s="130"/>
      <c r="B22" s="132"/>
      <c r="C22" s="132"/>
      <c r="D22" s="132"/>
      <c r="E22" s="134"/>
      <c r="F22" s="132"/>
      <c r="G22" s="132"/>
      <c r="H22" s="139"/>
      <c r="I22" s="139"/>
      <c r="J22" s="141"/>
      <c r="K22" s="143"/>
      <c r="L22" s="156"/>
    </row>
    <row r="23" spans="1:12" ht="32.25" customHeight="1" x14ac:dyDescent="0.2">
      <c r="A23" s="92">
        <v>1</v>
      </c>
      <c r="B23" s="93">
        <v>29</v>
      </c>
      <c r="C23" s="94">
        <v>10093565473</v>
      </c>
      <c r="D23" s="95" t="s">
        <v>65</v>
      </c>
      <c r="E23" s="96" t="s">
        <v>66</v>
      </c>
      <c r="F23" s="97" t="s">
        <v>34</v>
      </c>
      <c r="G23" s="108" t="s">
        <v>24</v>
      </c>
      <c r="H23" s="111">
        <v>9.752314814814815E-2</v>
      </c>
      <c r="I23" s="111" t="s">
        <v>45</v>
      </c>
      <c r="J23" s="91">
        <f>IFERROR($K$19*3600/(HOUR(H23)*3600+MINUTE(H23)*60+SECOND(H23)),"")</f>
        <v>29.907429385236174</v>
      </c>
      <c r="K23" s="93"/>
      <c r="L23" s="98"/>
    </row>
    <row r="24" spans="1:12" ht="26.25" customHeight="1" x14ac:dyDescent="0.2">
      <c r="A24" s="99">
        <v>2</v>
      </c>
      <c r="B24" s="93">
        <v>28</v>
      </c>
      <c r="C24" s="94">
        <v>10083214765</v>
      </c>
      <c r="D24" s="95" t="s">
        <v>63</v>
      </c>
      <c r="E24" s="96" t="s">
        <v>64</v>
      </c>
      <c r="F24" s="97" t="s">
        <v>34</v>
      </c>
      <c r="G24" s="108" t="s">
        <v>24</v>
      </c>
      <c r="H24" s="111">
        <v>9.7916666666666666E-2</v>
      </c>
      <c r="I24" s="111">
        <f>H24-$H$23</f>
        <v>3.9351851851851527E-4</v>
      </c>
      <c r="J24" s="91">
        <f t="shared" ref="J24:J29" si="0">IFERROR($K$19*3600/(HOUR(H24)*3600+MINUTE(H24)*60+SECOND(H24)),"")</f>
        <v>29.787234042553191</v>
      </c>
      <c r="K24" s="93"/>
      <c r="L24" s="98"/>
    </row>
    <row r="25" spans="1:12" ht="26.25" customHeight="1" x14ac:dyDescent="0.2">
      <c r="A25" s="99">
        <v>3</v>
      </c>
      <c r="B25" s="93">
        <v>30</v>
      </c>
      <c r="C25" s="94">
        <v>10079777026</v>
      </c>
      <c r="D25" s="95" t="s">
        <v>61</v>
      </c>
      <c r="E25" s="96" t="s">
        <v>62</v>
      </c>
      <c r="F25" s="97" t="s">
        <v>34</v>
      </c>
      <c r="G25" s="108" t="s">
        <v>24</v>
      </c>
      <c r="H25" s="111">
        <v>9.7916666666666666E-2</v>
      </c>
      <c r="I25" s="111">
        <f t="shared" ref="I25:I29" si="1">H25-$H$23</f>
        <v>3.9351851851851527E-4</v>
      </c>
      <c r="J25" s="91">
        <f t="shared" si="0"/>
        <v>29.787234042553191</v>
      </c>
      <c r="K25" s="93"/>
      <c r="L25" s="98"/>
    </row>
    <row r="26" spans="1:12" ht="26.25" customHeight="1" x14ac:dyDescent="0.2">
      <c r="A26" s="99">
        <v>4</v>
      </c>
      <c r="B26" s="93">
        <v>31</v>
      </c>
      <c r="C26" s="94">
        <v>10088344146</v>
      </c>
      <c r="D26" s="95" t="s">
        <v>59</v>
      </c>
      <c r="E26" s="96" t="s">
        <v>60</v>
      </c>
      <c r="F26" s="97" t="s">
        <v>34</v>
      </c>
      <c r="G26" s="108" t="s">
        <v>24</v>
      </c>
      <c r="H26" s="111">
        <v>9.7916666666666666E-2</v>
      </c>
      <c r="I26" s="111">
        <f t="shared" si="1"/>
        <v>3.9351851851851527E-4</v>
      </c>
      <c r="J26" s="91">
        <f t="shared" si="0"/>
        <v>29.787234042553191</v>
      </c>
      <c r="K26" s="93"/>
      <c r="L26" s="98"/>
    </row>
    <row r="27" spans="1:12" ht="26.25" customHeight="1" x14ac:dyDescent="0.2">
      <c r="A27" s="99">
        <v>5</v>
      </c>
      <c r="B27" s="93">
        <v>22</v>
      </c>
      <c r="C27" s="94">
        <v>10132324855</v>
      </c>
      <c r="D27" s="95" t="s">
        <v>67</v>
      </c>
      <c r="E27" s="96" t="s">
        <v>68</v>
      </c>
      <c r="F27" s="97" t="s">
        <v>40</v>
      </c>
      <c r="G27" s="108" t="s">
        <v>69</v>
      </c>
      <c r="H27" s="111">
        <v>9.8900462962962954E-2</v>
      </c>
      <c r="I27" s="111">
        <f t="shared" si="1"/>
        <v>1.3773148148148034E-3</v>
      </c>
      <c r="J27" s="91">
        <f t="shared" si="0"/>
        <v>29.490930368636629</v>
      </c>
      <c r="K27" s="93"/>
      <c r="L27" s="98"/>
    </row>
    <row r="28" spans="1:12" ht="26.25" customHeight="1" x14ac:dyDescent="0.2">
      <c r="A28" s="99">
        <v>6</v>
      </c>
      <c r="B28" s="93">
        <v>23</v>
      </c>
      <c r="C28" s="94">
        <v>10075128201</v>
      </c>
      <c r="D28" s="95" t="s">
        <v>70</v>
      </c>
      <c r="E28" s="96" t="s">
        <v>71</v>
      </c>
      <c r="F28" s="97" t="s">
        <v>34</v>
      </c>
      <c r="G28" s="108" t="s">
        <v>44</v>
      </c>
      <c r="H28" s="111">
        <v>0.10001157407407407</v>
      </c>
      <c r="I28" s="111">
        <f t="shared" si="1"/>
        <v>2.4884259259259217E-3</v>
      </c>
      <c r="J28" s="91">
        <f t="shared" si="0"/>
        <v>29.163291285730818</v>
      </c>
      <c r="K28" s="93"/>
      <c r="L28" s="98"/>
    </row>
    <row r="29" spans="1:12" ht="26.25" customHeight="1" thickBot="1" x14ac:dyDescent="0.25">
      <c r="A29" s="100">
        <v>7</v>
      </c>
      <c r="B29" s="101">
        <v>24</v>
      </c>
      <c r="C29" s="102">
        <v>10096914094</v>
      </c>
      <c r="D29" s="103" t="s">
        <v>72</v>
      </c>
      <c r="E29" s="104" t="s">
        <v>73</v>
      </c>
      <c r="F29" s="105" t="s">
        <v>40</v>
      </c>
      <c r="G29" s="109" t="s">
        <v>44</v>
      </c>
      <c r="H29" s="112">
        <v>0.10111111111111111</v>
      </c>
      <c r="I29" s="112">
        <f t="shared" si="1"/>
        <v>3.5879629629629595E-3</v>
      </c>
      <c r="J29" s="106">
        <f t="shared" si="0"/>
        <v>28.846153846153847</v>
      </c>
      <c r="K29" s="101"/>
      <c r="L29" s="107"/>
    </row>
    <row r="30" spans="1:12" ht="9" customHeight="1" thickTop="1" thickBot="1" x14ac:dyDescent="0.25">
      <c r="A30" s="74"/>
      <c r="B30" s="75"/>
      <c r="C30" s="75"/>
      <c r="D30" s="76"/>
      <c r="E30" s="77"/>
      <c r="F30" s="78"/>
      <c r="G30" s="79"/>
      <c r="H30" s="80"/>
      <c r="I30" s="81"/>
      <c r="J30" s="48"/>
      <c r="K30" s="82"/>
      <c r="L30" s="82"/>
    </row>
    <row r="31" spans="1:12" ht="15.75" thickTop="1" x14ac:dyDescent="0.2">
      <c r="A31" s="157" t="s">
        <v>5</v>
      </c>
      <c r="B31" s="158"/>
      <c r="C31" s="158"/>
      <c r="D31" s="158"/>
      <c r="E31" s="158"/>
      <c r="F31" s="158"/>
      <c r="G31" s="158" t="s">
        <v>6</v>
      </c>
      <c r="H31" s="158"/>
      <c r="I31" s="158"/>
      <c r="J31" s="158"/>
      <c r="K31" s="158"/>
      <c r="L31" s="159"/>
    </row>
    <row r="32" spans="1:12" x14ac:dyDescent="0.2">
      <c r="A32" s="20" t="s">
        <v>74</v>
      </c>
      <c r="B32" s="5"/>
      <c r="C32" s="49"/>
      <c r="D32" s="5"/>
      <c r="E32" s="58"/>
      <c r="F32" s="50"/>
      <c r="G32" s="51" t="s">
        <v>35</v>
      </c>
      <c r="H32" s="84">
        <v>3</v>
      </c>
      <c r="I32" s="70"/>
      <c r="J32" s="31"/>
      <c r="K32" s="110" t="s">
        <v>33</v>
      </c>
      <c r="L32" s="52">
        <f>COUNTIF(F23:F29,"ЗМС")</f>
        <v>0</v>
      </c>
    </row>
    <row r="33" spans="1:12" x14ac:dyDescent="0.2">
      <c r="A33" s="20" t="s">
        <v>77</v>
      </c>
      <c r="B33" s="5"/>
      <c r="C33" s="21"/>
      <c r="D33" s="5"/>
      <c r="E33" s="59"/>
      <c r="F33" s="53"/>
      <c r="G33" s="22" t="s">
        <v>28</v>
      </c>
      <c r="H33" s="84">
        <f>H34+H39</f>
        <v>7</v>
      </c>
      <c r="I33" s="71"/>
      <c r="J33" s="32"/>
      <c r="K33" s="110" t="s">
        <v>21</v>
      </c>
      <c r="L33" s="52">
        <f>COUNTIF(F23:F29,"МСМК")</f>
        <v>0</v>
      </c>
    </row>
    <row r="34" spans="1:12" x14ac:dyDescent="0.2">
      <c r="A34" s="20" t="s">
        <v>78</v>
      </c>
      <c r="B34" s="5"/>
      <c r="C34" s="24"/>
      <c r="D34" s="5"/>
      <c r="E34" s="59"/>
      <c r="F34" s="53"/>
      <c r="G34" s="22" t="s">
        <v>29</v>
      </c>
      <c r="H34" s="84">
        <f>H35+H36+H37+H38</f>
        <v>7</v>
      </c>
      <c r="I34" s="71"/>
      <c r="J34" s="32"/>
      <c r="K34" s="110" t="s">
        <v>25</v>
      </c>
      <c r="L34" s="52">
        <f>COUNTIF(F23:F29,"МС")</f>
        <v>0</v>
      </c>
    </row>
    <row r="35" spans="1:12" x14ac:dyDescent="0.2">
      <c r="A35" s="20" t="s">
        <v>56</v>
      </c>
      <c r="B35" s="5"/>
      <c r="C35" s="24"/>
      <c r="D35" s="5"/>
      <c r="E35" s="59"/>
      <c r="F35" s="53"/>
      <c r="G35" s="22" t="s">
        <v>30</v>
      </c>
      <c r="H35" s="84">
        <f>COUNT(A23:A29)</f>
        <v>7</v>
      </c>
      <c r="I35" s="71"/>
      <c r="J35" s="32"/>
      <c r="K35" s="30" t="s">
        <v>34</v>
      </c>
      <c r="L35" s="52">
        <f>COUNTIF(F23:F29,"КМС")</f>
        <v>5</v>
      </c>
    </row>
    <row r="36" spans="1:12" x14ac:dyDescent="0.2">
      <c r="A36" s="20"/>
      <c r="B36" s="5"/>
      <c r="C36" s="24"/>
      <c r="D36" s="5"/>
      <c r="E36" s="59"/>
      <c r="F36" s="53"/>
      <c r="G36" s="22" t="s">
        <v>41</v>
      </c>
      <c r="H36" s="84">
        <f>COUNTIF(A23:A29,"ЛИМ")</f>
        <v>0</v>
      </c>
      <c r="I36" s="71"/>
      <c r="J36" s="32"/>
      <c r="K36" s="30" t="s">
        <v>40</v>
      </c>
      <c r="L36" s="52">
        <f>COUNTIF(F23:F29,"1 СР")</f>
        <v>2</v>
      </c>
    </row>
    <row r="37" spans="1:12" x14ac:dyDescent="0.2">
      <c r="A37" s="20"/>
      <c r="B37" s="5"/>
      <c r="C37" s="5"/>
      <c r="D37" s="5"/>
      <c r="E37" s="59"/>
      <c r="F37" s="53"/>
      <c r="G37" s="22" t="s">
        <v>31</v>
      </c>
      <c r="H37" s="84">
        <f>COUNTIF(A23:A29,"НФ")</f>
        <v>0</v>
      </c>
      <c r="I37" s="71"/>
      <c r="J37" s="32"/>
      <c r="K37" s="30" t="s">
        <v>47</v>
      </c>
      <c r="L37" s="52">
        <f>COUNTIF(F23:F29,"2 СР")</f>
        <v>0</v>
      </c>
    </row>
    <row r="38" spans="1:12" x14ac:dyDescent="0.2">
      <c r="A38" s="20"/>
      <c r="B38" s="5"/>
      <c r="C38" s="5"/>
      <c r="D38" s="5"/>
      <c r="E38" s="59"/>
      <c r="F38" s="53"/>
      <c r="G38" s="22" t="s">
        <v>36</v>
      </c>
      <c r="H38" s="84">
        <f>COUNTIF(A23:A29,"ДСКВ")</f>
        <v>0</v>
      </c>
      <c r="I38" s="71"/>
      <c r="J38" s="32"/>
      <c r="K38" s="30" t="s">
        <v>48</v>
      </c>
      <c r="L38" s="52">
        <f>COUNTIF(F23:F29,"3 СР")</f>
        <v>0</v>
      </c>
    </row>
    <row r="39" spans="1:12" x14ac:dyDescent="0.2">
      <c r="A39" s="20"/>
      <c r="B39" s="5"/>
      <c r="C39" s="5"/>
      <c r="D39" s="5"/>
      <c r="E39" s="60"/>
      <c r="F39" s="54"/>
      <c r="G39" s="22" t="s">
        <v>32</v>
      </c>
      <c r="H39" s="84">
        <f>COUNTIF(A23:A29,"НС")</f>
        <v>0</v>
      </c>
      <c r="I39" s="72"/>
      <c r="J39" s="33"/>
      <c r="K39" s="30"/>
      <c r="L39" s="23"/>
    </row>
    <row r="40" spans="1:12" ht="9.75" customHeight="1" x14ac:dyDescent="0.2">
      <c r="A40" s="20"/>
      <c r="B40" s="8"/>
      <c r="C40" s="8"/>
      <c r="D40" s="5"/>
      <c r="E40" s="37"/>
      <c r="L40" s="9"/>
    </row>
    <row r="41" spans="1:12" ht="15.75" x14ac:dyDescent="0.2">
      <c r="A41" s="160" t="s">
        <v>3</v>
      </c>
      <c r="B41" s="116"/>
      <c r="C41" s="116"/>
      <c r="D41" s="116"/>
      <c r="E41" s="116" t="s">
        <v>12</v>
      </c>
      <c r="F41" s="116"/>
      <c r="G41" s="116"/>
      <c r="H41" s="116" t="s">
        <v>4</v>
      </c>
      <c r="I41" s="116"/>
      <c r="J41" s="116"/>
      <c r="K41" s="116" t="s">
        <v>49</v>
      </c>
      <c r="L41" s="145"/>
    </row>
    <row r="42" spans="1:12" x14ac:dyDescent="0.2">
      <c r="A42" s="152"/>
      <c r="B42" s="147"/>
      <c r="C42" s="147"/>
      <c r="D42" s="147"/>
      <c r="E42" s="147"/>
      <c r="F42" s="153"/>
      <c r="G42" s="153"/>
      <c r="H42" s="153"/>
      <c r="I42" s="153"/>
      <c r="J42" s="153"/>
      <c r="K42" s="153"/>
      <c r="L42" s="154"/>
    </row>
    <row r="43" spans="1:12" x14ac:dyDescent="0.2">
      <c r="A43" s="90"/>
      <c r="B43" s="89"/>
      <c r="C43" s="89"/>
      <c r="D43" s="89"/>
      <c r="E43" s="61"/>
      <c r="F43" s="89"/>
      <c r="G43" s="89"/>
      <c r="I43" s="65"/>
      <c r="J43" s="89"/>
      <c r="K43" s="89"/>
      <c r="L43" s="57"/>
    </row>
    <row r="44" spans="1:12" x14ac:dyDescent="0.2">
      <c r="A44" s="90"/>
      <c r="B44" s="89"/>
      <c r="C44" s="89"/>
      <c r="D44" s="89"/>
      <c r="E44" s="61"/>
      <c r="F44" s="89"/>
      <c r="G44" s="89"/>
      <c r="I44" s="65"/>
      <c r="J44" s="89"/>
      <c r="K44" s="89"/>
      <c r="L44" s="57"/>
    </row>
    <row r="45" spans="1:12" x14ac:dyDescent="0.2">
      <c r="A45" s="90"/>
      <c r="B45" s="89"/>
      <c r="C45" s="89"/>
      <c r="D45" s="89"/>
      <c r="E45" s="61"/>
      <c r="F45" s="89"/>
      <c r="G45" s="89"/>
      <c r="I45" s="65"/>
      <c r="J45" s="89"/>
      <c r="K45" s="89"/>
      <c r="L45" s="57"/>
    </row>
    <row r="46" spans="1:12" x14ac:dyDescent="0.2">
      <c r="A46" s="90"/>
      <c r="B46" s="89"/>
      <c r="C46" s="89"/>
      <c r="D46" s="89"/>
      <c r="E46" s="61"/>
      <c r="F46" s="89"/>
      <c r="G46" s="89"/>
      <c r="I46" s="65"/>
      <c r="J46" s="89"/>
      <c r="K46" s="89"/>
      <c r="L46" s="57"/>
    </row>
    <row r="47" spans="1:12" ht="13.5" thickBot="1" x14ac:dyDescent="0.25">
      <c r="A47" s="161" t="s">
        <v>45</v>
      </c>
      <c r="B47" s="144"/>
      <c r="C47" s="144"/>
      <c r="D47" s="144"/>
      <c r="E47" s="144" t="str">
        <f>G17</f>
        <v>ЕЛИФЕРОВ А.В. (ВК, г. ВОРОНЕЖ)</v>
      </c>
      <c r="F47" s="144"/>
      <c r="G47" s="144"/>
      <c r="H47" s="144" t="str">
        <f>G18</f>
        <v>АГАПОВА И.А. (1К, г. ВОРОНЕЖ)</v>
      </c>
      <c r="I47" s="144"/>
      <c r="J47" s="144"/>
      <c r="K47" s="144" t="str">
        <f>G19</f>
        <v>КОНДРАТЬЕВА Л.В. (ВК, г. ВОРОНЕЖ)</v>
      </c>
      <c r="L47" s="146"/>
    </row>
    <row r="48" spans="1:12" ht="13.5" thickTop="1" x14ac:dyDescent="0.2"/>
  </sheetData>
  <sortState ref="B23:H30">
    <sortCondition ref="H23:H30"/>
  </sortState>
  <mergeCells count="38">
    <mergeCell ref="H47:J47"/>
    <mergeCell ref="K41:L41"/>
    <mergeCell ref="K47:L47"/>
    <mergeCell ref="A5:L5"/>
    <mergeCell ref="A8:L8"/>
    <mergeCell ref="A12:L12"/>
    <mergeCell ref="A42:E42"/>
    <mergeCell ref="F42:L42"/>
    <mergeCell ref="L21:L22"/>
    <mergeCell ref="A31:F31"/>
    <mergeCell ref="G31:L31"/>
    <mergeCell ref="A41:D41"/>
    <mergeCell ref="A47:D47"/>
    <mergeCell ref="E41:G41"/>
    <mergeCell ref="E47:G47"/>
    <mergeCell ref="F21:F22"/>
    <mergeCell ref="H41:J41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</vt:lpstr>
      <vt:lpstr>'гр г'!Заголовки_для_печати</vt:lpstr>
      <vt:lpstr>'гр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2022-09-29T14:24:43Z</dcterms:modified>
</cp:coreProperties>
</file>