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Гит с ходу 500 м юн-ры 19-22" sheetId="1" r:id="rId1"/>
  </sheets>
  <externalReferences>
    <externalReference r:id="rId2"/>
  </externalReferences>
  <definedNames>
    <definedName name="_xlnm.Print_Titles" localSheetId="0">'Гит с ходу 500 м юн-ры 19-22'!$21:$21</definedName>
    <definedName name="_xlnm.Print_Area" localSheetId="0">'Гит с ходу 500 м юн-ры 19-22'!$A$1:$M$66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5" i="1" l="1"/>
  <c r="G65" i="1"/>
  <c r="D65" i="1"/>
  <c r="K52" i="1"/>
  <c r="I52" i="1"/>
  <c r="G52" i="1"/>
  <c r="F52" i="1"/>
  <c r="E52" i="1"/>
  <c r="D52" i="1"/>
  <c r="C52" i="1"/>
  <c r="K51" i="1"/>
  <c r="I51" i="1"/>
  <c r="G51" i="1"/>
  <c r="F51" i="1"/>
  <c r="E51" i="1"/>
  <c r="D51" i="1"/>
  <c r="C51" i="1"/>
  <c r="K50" i="1"/>
  <c r="I50" i="1"/>
  <c r="G50" i="1"/>
  <c r="F50" i="1"/>
  <c r="E50" i="1"/>
  <c r="D50" i="1"/>
  <c r="C50" i="1"/>
  <c r="K49" i="1"/>
  <c r="I49" i="1"/>
  <c r="G49" i="1"/>
  <c r="F49" i="1"/>
  <c r="E49" i="1"/>
  <c r="D49" i="1"/>
  <c r="C49" i="1"/>
  <c r="K48" i="1"/>
  <c r="I48" i="1"/>
  <c r="G48" i="1"/>
  <c r="F48" i="1"/>
  <c r="E48" i="1"/>
  <c r="D48" i="1"/>
  <c r="C48" i="1"/>
  <c r="K47" i="1"/>
  <c r="I47" i="1"/>
  <c r="G47" i="1"/>
  <c r="F47" i="1"/>
  <c r="E47" i="1"/>
  <c r="D47" i="1"/>
  <c r="C47" i="1"/>
  <c r="K46" i="1"/>
  <c r="I46" i="1"/>
  <c r="G46" i="1"/>
  <c r="F46" i="1"/>
  <c r="E46" i="1"/>
  <c r="D46" i="1"/>
  <c r="C46" i="1"/>
  <c r="K45" i="1"/>
  <c r="I45" i="1"/>
  <c r="G45" i="1"/>
  <c r="F45" i="1"/>
  <c r="E45" i="1"/>
  <c r="D45" i="1"/>
  <c r="C45" i="1"/>
  <c r="K44" i="1"/>
  <c r="I44" i="1"/>
  <c r="G44" i="1"/>
  <c r="F44" i="1"/>
  <c r="E44" i="1"/>
  <c r="D44" i="1"/>
  <c r="C44" i="1"/>
  <c r="K43" i="1"/>
  <c r="I43" i="1"/>
  <c r="G43" i="1"/>
  <c r="F43" i="1"/>
  <c r="E43" i="1"/>
  <c r="D43" i="1"/>
  <c r="C43" i="1"/>
  <c r="K42" i="1"/>
  <c r="I42" i="1"/>
  <c r="G42" i="1"/>
  <c r="F42" i="1"/>
  <c r="E42" i="1"/>
  <c r="D42" i="1"/>
  <c r="C42" i="1"/>
  <c r="K41" i="1"/>
  <c r="I41" i="1"/>
  <c r="G41" i="1"/>
  <c r="F41" i="1"/>
  <c r="E41" i="1"/>
  <c r="D41" i="1"/>
  <c r="C41" i="1"/>
  <c r="K40" i="1"/>
  <c r="I40" i="1"/>
  <c r="G40" i="1"/>
  <c r="F40" i="1"/>
  <c r="E40" i="1"/>
  <c r="D40" i="1"/>
  <c r="C40" i="1"/>
  <c r="K39" i="1"/>
  <c r="I39" i="1"/>
  <c r="G39" i="1"/>
  <c r="F39" i="1"/>
  <c r="E39" i="1"/>
  <c r="D39" i="1"/>
  <c r="C39" i="1"/>
  <c r="K38" i="1"/>
  <c r="I38" i="1"/>
  <c r="G38" i="1"/>
  <c r="F38" i="1"/>
  <c r="E38" i="1"/>
  <c r="D38" i="1"/>
  <c r="C38" i="1"/>
  <c r="K37" i="1"/>
  <c r="I37" i="1"/>
  <c r="G37" i="1"/>
  <c r="F37" i="1"/>
  <c r="E37" i="1"/>
  <c r="D37" i="1"/>
  <c r="C37" i="1"/>
  <c r="K36" i="1"/>
  <c r="I36" i="1"/>
  <c r="G36" i="1"/>
  <c r="F36" i="1"/>
  <c r="E36" i="1"/>
  <c r="D36" i="1"/>
  <c r="C36" i="1"/>
  <c r="K35" i="1"/>
  <c r="I35" i="1"/>
  <c r="G35" i="1"/>
  <c r="F35" i="1"/>
  <c r="E35" i="1"/>
  <c r="D35" i="1"/>
  <c r="C35" i="1"/>
  <c r="K34" i="1"/>
  <c r="I34" i="1"/>
  <c r="G34" i="1"/>
  <c r="F34" i="1"/>
  <c r="E34" i="1"/>
  <c r="D34" i="1"/>
  <c r="C34" i="1"/>
  <c r="K33" i="1"/>
  <c r="I33" i="1"/>
  <c r="G33" i="1"/>
  <c r="F33" i="1"/>
  <c r="E33" i="1"/>
  <c r="D33" i="1"/>
  <c r="C33" i="1"/>
  <c r="K32" i="1"/>
  <c r="I32" i="1"/>
  <c r="G32" i="1"/>
  <c r="F32" i="1"/>
  <c r="E32" i="1"/>
  <c r="D32" i="1"/>
  <c r="C32" i="1"/>
  <c r="K31" i="1"/>
  <c r="I31" i="1"/>
  <c r="G31" i="1"/>
  <c r="F31" i="1"/>
  <c r="E31" i="1"/>
  <c r="D31" i="1"/>
  <c r="C31" i="1"/>
  <c r="K30" i="1"/>
  <c r="I30" i="1"/>
  <c r="G30" i="1"/>
  <c r="F30" i="1"/>
  <c r="E30" i="1"/>
  <c r="D30" i="1"/>
  <c r="C30" i="1"/>
  <c r="K29" i="1"/>
  <c r="I29" i="1"/>
  <c r="G29" i="1"/>
  <c r="F29" i="1"/>
  <c r="E29" i="1"/>
  <c r="D29" i="1"/>
  <c r="C29" i="1"/>
  <c r="K28" i="1"/>
  <c r="I28" i="1"/>
  <c r="G28" i="1"/>
  <c r="F28" i="1"/>
  <c r="E28" i="1"/>
  <c r="D28" i="1"/>
  <c r="C28" i="1"/>
  <c r="K27" i="1"/>
  <c r="I27" i="1"/>
  <c r="G27" i="1"/>
  <c r="F27" i="1"/>
  <c r="E27" i="1"/>
  <c r="D27" i="1"/>
  <c r="C27" i="1"/>
  <c r="K26" i="1"/>
  <c r="I26" i="1"/>
  <c r="G26" i="1"/>
  <c r="F26" i="1"/>
  <c r="E26" i="1"/>
  <c r="D26" i="1"/>
  <c r="C26" i="1"/>
  <c r="K25" i="1"/>
  <c r="I25" i="1"/>
  <c r="G25" i="1"/>
  <c r="F25" i="1"/>
  <c r="E25" i="1"/>
  <c r="D25" i="1"/>
  <c r="C25" i="1"/>
  <c r="K24" i="1"/>
  <c r="I24" i="1"/>
  <c r="G24" i="1"/>
  <c r="F24" i="1"/>
  <c r="E24" i="1"/>
  <c r="D24" i="1"/>
  <c r="C24" i="1"/>
  <c r="K23" i="1"/>
  <c r="I23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<sst xmlns="http://schemas.openxmlformats.org/spreadsheetml/2006/main" count="85" uniqueCount="58">
  <si>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</si>
  <si>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</si>
  <si>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</si>
  <si>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</si>
  <si>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ПЕРВЕНСТВО РОССИИ</t>
  </si>
  <si>
    <t>по велосипедному спорту</t>
  </si>
  <si>
    <t>ИТОГОВЫЙ ПРОТОКОЛ</t>
  </si>
  <si>
    <t>трек - гит с ходу 500 м</t>
  </si>
  <si>
    <t>ЮНИОРЫ 19-22 года</t>
  </si>
  <si>
    <t>МЕСТО ПРОВЕДЕНИЯ: г. Москва</t>
  </si>
  <si>
    <t>НАЧАЛО ГОНКИ:</t>
  </si>
  <si>
    <t>№ ВРВС:  0080231811Я</t>
  </si>
  <si>
    <t>ДАТА ПРОВЕДЕНИЯ: 10 февраля 2025 года</t>
  </si>
  <si>
    <t>ОКОНЧАНИЕ ГОНКИ:</t>
  </si>
  <si>
    <t>№ ЕКП 2025: 2008770022031824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</si>
  <si>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</si>
  <si>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</si>
  <si>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</si>
  <si>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</si>
  <si>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</si>
  <si>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</si>
  <si>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 дерево</t>
  </si>
  <si>
    <t>ГЛАВНЫЙ СЕКРЕТАРЬ:</t>
  </si>
  <si>
    <t>О.В.БЕЛОБОРОДОВА (ВК, г.Москва)</t>
  </si>
  <si>
    <t>ДЛИНА ТРЕКА: 333 м</t>
  </si>
  <si>
    <t>СУДЬЯ НА ФИНИШЕ:</t>
  </si>
  <si>
    <t>А.М.МИЛОШЕВИЧ (1 кат, г.Москва)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</si>
  <si>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</si>
  <si>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</si>
  <si>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</si>
  <si>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</si>
  <si>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</si>
  <si>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</si>
  <si>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</si>
  <si>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</si>
  <si>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ПРОМЕЖУТОЧНЫХ ОТРЕЗКОВ</t>
  </si>
  <si>
    <t>РЕЗУЛЬТАТ</t>
  </si>
  <si>
    <t>СКОРОСТЬ км/ч</t>
  </si>
  <si>
    <t>ВЫПОЛНЕНИЕ НТУ ЕВСК</t>
  </si>
  <si>
    <t>ПРИМЕЧАНИЕ</t>
  </si>
  <si>
    <t>0-166 м</t>
  </si>
  <si>
    <t>166-500 м</t>
  </si>
  <si>
    <t>МС</t>
  </si>
  <si>
    <t>МС  26,50</t>
  </si>
  <si>
    <t>КМС 30,00</t>
  </si>
  <si>
    <t>1 -31,00</t>
  </si>
  <si>
    <t>2 - 33,00</t>
  </si>
  <si>
    <t>3 - 35,00</t>
  </si>
  <si>
    <t>1 юн - 38,50</t>
  </si>
  <si>
    <t>КМС</t>
  </si>
  <si>
    <t>1 сп.р.</t>
  </si>
  <si>
    <t>3 сп.р.</t>
  </si>
  <si>
    <t>ПОГОДНЫЕ УСЛОВИЯ</t>
  </si>
  <si>
    <t>Температура: +24</t>
  </si>
  <si>
    <t>Влажность: 65%</t>
  </si>
  <si>
    <t>СУДЬЯ НА ФИНИШЕ</t>
  </si>
  <si>
    <t>ГЛАВНЫЙ СУДЬЯ</t>
  </si>
  <si>
    <t>ГЛАВНЫЙ СЕКРЕТАРЬ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</si>
</sst>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:ss.00"/>
    <numFmt numFmtId="165" formatCode="0.0"/>
    <numFmt numFmtId="166" formatCode="m:ss.000"/>
    <numFmt numFmtId="167" formatCode="s.000"/>
    <numFmt numFmtId="168" formatCode="ss.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2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Arial"/>
      <family val="2"/>
      <charset val="204"/>
    </font>
    <font>
      <b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3" fillId="0" borderId="0"/>
    <xf numFmtId="0" fontId="13" fillId="0" borderId="0"/>
    <xf numFmtId="0" fontId="18" fillId="0" borderId="0"/>
    <xf numFmtId="0" fontId="18" fillId="0" borderId="0"/>
  </cellStyleXfs>
  <cellXfs count="13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14" fontId="10" fillId="0" borderId="10" xfId="1" applyNumberFormat="1" applyFont="1" applyBorder="1" applyAlignment="1">
      <alignment horizontal="left" vertical="center"/>
    </xf>
    <xf numFmtId="14" fontId="10" fillId="0" borderId="10" xfId="1" applyNumberFormat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1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horizontal="right" vertical="center"/>
    </xf>
    <xf numFmtId="0" fontId="9" fillId="0" borderId="11" xfId="1" applyFont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10" fillId="0" borderId="7" xfId="1" applyFont="1" applyBorder="1" applyAlignment="1">
      <alignment horizontal="center" vertical="center"/>
    </xf>
    <xf numFmtId="14" fontId="10" fillId="0" borderId="7" xfId="1" applyNumberFormat="1" applyFont="1" applyBorder="1" applyAlignment="1">
      <alignment horizontal="left" vertical="center"/>
    </xf>
    <xf numFmtId="14" fontId="10" fillId="0" borderId="7" xfId="1" applyNumberFormat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right" vertical="center"/>
    </xf>
    <xf numFmtId="0" fontId="9" fillId="0" borderId="8" xfId="1" applyFont="1" applyBorder="1" applyAlignment="1">
      <alignment horizontal="right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0" borderId="12" xfId="1" applyFont="1" applyBorder="1" applyAlignment="1">
      <alignment vertical="center"/>
    </xf>
    <xf numFmtId="0" fontId="10" fillId="0" borderId="13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14" fontId="10" fillId="0" borderId="13" xfId="1" applyNumberFormat="1" applyFont="1" applyBorder="1" applyAlignment="1">
      <alignment vertical="center"/>
    </xf>
    <xf numFmtId="0" fontId="10" fillId="0" borderId="13" xfId="1" applyFont="1" applyBorder="1" applyAlignment="1">
      <alignment horizontal="right" vertical="center"/>
    </xf>
    <xf numFmtId="0" fontId="11" fillId="0" borderId="15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horizontal="right" vertical="center"/>
    </xf>
    <xf numFmtId="164" fontId="12" fillId="0" borderId="15" xfId="1" applyNumberFormat="1" applyFont="1" applyBorder="1" applyAlignment="1">
      <alignment horizontal="left" vertical="center"/>
    </xf>
    <xf numFmtId="164" fontId="12" fillId="0" borderId="13" xfId="1" applyNumberFormat="1" applyFont="1" applyBorder="1" applyAlignment="1">
      <alignment horizontal="left" vertical="center"/>
    </xf>
    <xf numFmtId="164" fontId="12" fillId="0" borderId="16" xfId="1" applyNumberFormat="1" applyFont="1" applyBorder="1" applyAlignment="1">
      <alignment horizontal="left" vertical="center"/>
    </xf>
    <xf numFmtId="0" fontId="11" fillId="0" borderId="17" xfId="1" applyFont="1" applyBorder="1" applyAlignment="1">
      <alignment vertical="center"/>
    </xf>
    <xf numFmtId="0" fontId="10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right" vertical="center"/>
    </xf>
    <xf numFmtId="14" fontId="10" fillId="0" borderId="18" xfId="1" applyNumberFormat="1" applyFont="1" applyBorder="1" applyAlignment="1">
      <alignment horizontal="right"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right" vertical="center"/>
    </xf>
    <xf numFmtId="164" fontId="12" fillId="0" borderId="20" xfId="1" applyNumberFormat="1" applyFont="1" applyBorder="1" applyAlignment="1">
      <alignment horizontal="left" vertical="center"/>
    </xf>
    <xf numFmtId="164" fontId="12" fillId="0" borderId="18" xfId="1" applyNumberFormat="1" applyFont="1" applyBorder="1" applyAlignment="1">
      <alignment horizontal="left" vertical="center"/>
    </xf>
    <xf numFmtId="165" fontId="12" fillId="0" borderId="18" xfId="1" applyNumberFormat="1" applyFont="1" applyBorder="1" applyAlignment="1">
      <alignment horizontal="center" vertical="center"/>
    </xf>
    <xf numFmtId="164" fontId="12" fillId="0" borderId="18" xfId="1" applyNumberFormat="1" applyFont="1" applyBorder="1" applyAlignment="1">
      <alignment vertical="center"/>
    </xf>
    <xf numFmtId="164" fontId="12" fillId="0" borderId="21" xfId="1" applyNumberFormat="1" applyFont="1" applyBorder="1" applyAlignment="1">
      <alignment horizontal="right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2" applyFont="1" applyFill="1" applyBorder="1" applyAlignment="1">
      <alignment horizontal="center" vertical="center" wrapText="1"/>
    </xf>
    <xf numFmtId="14" fontId="9" fillId="2" borderId="23" xfId="2" applyNumberFormat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/>
    </xf>
    <xf numFmtId="2" fontId="9" fillId="2" borderId="23" xfId="2" applyNumberFormat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 wrapText="1"/>
    </xf>
    <xf numFmtId="14" fontId="9" fillId="2" borderId="26" xfId="2" applyNumberFormat="1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2" fontId="9" fillId="2" borderId="26" xfId="2" applyNumberFormat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 wrapText="1"/>
    </xf>
    <xf numFmtId="0" fontId="14" fillId="3" borderId="26" xfId="1" applyFont="1" applyFill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3" borderId="26" xfId="0" applyNumberFormat="1" applyFont="1" applyFill="1" applyBorder="1" applyAlignment="1">
      <alignment horizontal="center" vertical="center"/>
    </xf>
    <xf numFmtId="14" fontId="14" fillId="3" borderId="26" xfId="0" applyNumberFormat="1" applyFont="1" applyFill="1" applyBorder="1" applyAlignment="1">
      <alignment horizontal="center" vertical="center"/>
    </xf>
    <xf numFmtId="166" fontId="15" fillId="0" borderId="26" xfId="1" applyNumberFormat="1" applyFont="1" applyBorder="1" applyAlignment="1">
      <alignment horizontal="center" vertical="center" wrapText="1"/>
    </xf>
    <xf numFmtId="166" fontId="16" fillId="0" borderId="26" xfId="3" applyNumberFormat="1" applyFont="1" applyBorder="1" applyAlignment="1">
      <alignment horizontal="center" vertical="center" wrapText="1"/>
    </xf>
    <xf numFmtId="2" fontId="14" fillId="0" borderId="26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5" fillId="0" borderId="0" xfId="4" applyFont="1" applyAlignment="1">
      <alignment vertical="center"/>
    </xf>
    <xf numFmtId="0" fontId="14" fillId="3" borderId="28" xfId="1" applyFont="1" applyFill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 wrapText="1"/>
    </xf>
    <xf numFmtId="0" fontId="14" fillId="3" borderId="30" xfId="1" applyFont="1" applyFill="1" applyBorder="1" applyAlignment="1">
      <alignment horizontal="center" vertical="center"/>
    </xf>
    <xf numFmtId="14" fontId="14" fillId="3" borderId="30" xfId="1" applyNumberFormat="1" applyFont="1" applyFill="1" applyBorder="1" applyAlignment="1">
      <alignment horizontal="center" vertical="center"/>
    </xf>
    <xf numFmtId="167" fontId="15" fillId="0" borderId="30" xfId="1" applyNumberFormat="1" applyFont="1" applyBorder="1" applyAlignment="1">
      <alignment horizontal="center" vertical="center" wrapText="1"/>
    </xf>
    <xf numFmtId="168" fontId="15" fillId="0" borderId="30" xfId="1" applyNumberFormat="1" applyFont="1" applyBorder="1" applyAlignment="1">
      <alignment horizontal="center" vertical="center" wrapText="1"/>
    </xf>
    <xf numFmtId="168" fontId="14" fillId="0" borderId="30" xfId="3" applyNumberFormat="1" applyFont="1" applyBorder="1" applyAlignment="1">
      <alignment horizontal="center" vertical="center" wrapText="1"/>
    </xf>
    <xf numFmtId="2" fontId="14" fillId="0" borderId="30" xfId="1" applyNumberFormat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11" fillId="2" borderId="32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vertical="center"/>
    </xf>
    <xf numFmtId="0" fontId="11" fillId="2" borderId="34" xfId="1" applyFont="1" applyFill="1" applyBorder="1" applyAlignment="1">
      <alignment horizontal="center" vertical="center"/>
    </xf>
    <xf numFmtId="0" fontId="10" fillId="0" borderId="12" xfId="1" applyFont="1" applyBorder="1" applyAlignment="1">
      <alignment vertical="center"/>
    </xf>
    <xf numFmtId="49" fontId="10" fillId="0" borderId="13" xfId="1" applyNumberFormat="1" applyFont="1" applyBorder="1" applyAlignment="1">
      <alignment horizontal="center" vertical="center"/>
    </xf>
    <xf numFmtId="14" fontId="10" fillId="0" borderId="13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left" vertical="center"/>
    </xf>
    <xf numFmtId="0" fontId="3" fillId="0" borderId="13" xfId="1" applyFont="1" applyBorder="1" applyAlignment="1">
      <alignment horizontal="right" vertical="center"/>
    </xf>
    <xf numFmtId="49" fontId="10" fillId="0" borderId="13" xfId="5" applyNumberFormat="1" applyFont="1" applyBorder="1" applyAlignment="1">
      <alignment vertical="center"/>
    </xf>
    <xf numFmtId="0" fontId="3" fillId="0" borderId="16" xfId="1" applyFont="1" applyBorder="1" applyAlignment="1">
      <alignment horizontal="right" vertical="center"/>
    </xf>
    <xf numFmtId="9" fontId="10" fillId="0" borderId="13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3" fillId="0" borderId="13" xfId="1" applyFont="1" applyBorder="1" applyAlignment="1">
      <alignment horizontal="center" vertical="center"/>
    </xf>
    <xf numFmtId="14" fontId="3" fillId="0" borderId="13" xfId="1" applyNumberFormat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19" fillId="2" borderId="12" xfId="1" applyFont="1" applyFill="1" applyBorder="1" applyAlignment="1">
      <alignment vertical="center"/>
    </xf>
    <xf numFmtId="0" fontId="19" fillId="2" borderId="13" xfId="1" applyFont="1" applyFill="1" applyBorder="1" applyAlignment="1">
      <alignment vertical="center"/>
    </xf>
    <xf numFmtId="0" fontId="19" fillId="2" borderId="13" xfId="1" applyFont="1" applyFill="1" applyBorder="1" applyAlignment="1">
      <alignment horizontal="center" vertical="center"/>
    </xf>
    <xf numFmtId="0" fontId="19" fillId="2" borderId="16" xfId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</cellXfs>
  <cellStyles count="6">
    <cellStyle name="Обычный" xfId="0" builtinId="0"/>
    <cellStyle name="Обычный 2 2" xfId="5"/>
    <cellStyle name="Обычный 3" xfId="4"/>
    <cellStyle name="Обычный 5" xfId="1"/>
    <cellStyle name="Обычный_ID4938_RS_1" xfId="3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400048</xdr:colOff>
      <xdr:row>0</xdr:row>
      <xdr:rowOff>166006</xdr:rowOff>
    </xdr:from>
    <xdr:to>
      <xdr:col>1</xdr:col>
      <xdr:colOff>704850</xdr:colOff>
      <xdr:row>3</xdr:row>
      <xdr:rowOff>152400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EB5BDE0-40C9-3B45-BA2B-66AFD2F1724F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8" y="166006"/>
          <a:ext cx="1095377" cy="1129394"/>
        </a:xfrm>
        <a:prstGeom prst="rect">
          <a:avLst/>
        </a:prstGeom>
      </xdr:spPr>
    </xdr:pic>
    <xdr:clientData/>
  </xdr:twoCellAnchor>
  <xdr:twoCellAnchor editAs="oneCell">
    <xdr:from>
      <xdr:col>2</xdr:col>
      <xdr:colOff>401578</xdr:colOff>
      <xdr:row>0</xdr:row>
      <xdr:rowOff>280504</xdr:rowOff>
    </xdr:from>
    <xdr:to>
      <xdr:col>3</xdr:col>
      <xdr:colOff>152400</xdr:colOff>
      <xdr:row>3</xdr:row>
      <xdr:rowOff>152399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E7DA157-9304-1641-BC5A-29F9C122DA5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0353" y="280504"/>
          <a:ext cx="1389122" cy="1014895"/>
        </a:xfrm>
        <a:prstGeom prst="rect">
          <a:avLst/>
        </a:prstGeom>
      </xdr:spPr>
    </xdr:pic>
    <xdr:clientData/>
  </xdr:twoCellAnchor>
  <xdr:twoCellAnchor editAs="oneCell">
    <xdr:from>
      <xdr:col>10</xdr:col>
      <xdr:colOff>342900</xdr:colOff>
      <xdr:row>0</xdr:row>
      <xdr:rowOff>363054</xdr:rowOff>
    </xdr:from>
    <xdr:to>
      <xdr:col>12</xdr:col>
      <xdr:colOff>326885</xdr:colOff>
      <xdr:row>3</xdr:row>
      <xdr:rowOff>285750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E2DE5E06-B07C-D841-8882-79F529A95C10}"/>
            </a:ext>
          </a:extLst>
        </xdr:cNvPr>
        <xdr:cNvGrpSpPr/>
      </xdr:nvGrpSpPr>
      <xdr:grpSpPr>
        <a:xfrm>
          <a:off x="14458950" y="363054"/>
          <a:ext cx="1850885" cy="1065696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AB4BBEBC-9789-824D-C079-56E037F13D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CAC6248A-D8B5-8D1E-6F44-CBE87B18536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1695450</xdr:colOff>
      <xdr:row>59</xdr:row>
      <xdr:rowOff>133350</xdr:rowOff>
    </xdr:from>
    <xdr:to>
      <xdr:col>4</xdr:col>
      <xdr:colOff>737759</xdr:colOff>
      <xdr:row>62</xdr:row>
      <xdr:rowOff>158549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62525" y="19364325"/>
          <a:ext cx="1642634" cy="587174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1524000</xdr:colOff>
      <xdr:row>60</xdr:row>
      <xdr:rowOff>0</xdr:rowOff>
    </xdr:from>
    <xdr:to>
      <xdr:col>7</xdr:col>
      <xdr:colOff>733957</xdr:colOff>
      <xdr:row>63</xdr:row>
      <xdr:rowOff>63299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77425" y="19431000"/>
          <a:ext cx="1743607" cy="587174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59</xdr:row>
      <xdr:rowOff>171450</xdr:rowOff>
    </xdr:from>
    <xdr:to>
      <xdr:col>11</xdr:col>
      <xdr:colOff>542657</xdr:colOff>
      <xdr:row>63</xdr:row>
      <xdr:rowOff>813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173200" y="19402425"/>
          <a:ext cx="1304657" cy="5532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ЧР 1000мсх Жен 1 этап"/>
      <sheetName val="ЧР 1000мсх Жен Сумма этапов"/>
      <sheetName val="ЧР 1000мсх Жен 2 эт"/>
      <sheetName val="ЧР 1000мсх Муж 1 этап "/>
      <sheetName val="ЧР 1000мсх Муж 2 этап"/>
      <sheetName val="ЧР 1000мсх Муж Сумма этапов 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ВС Муж Кейрин Итог 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сп.р.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сп.р.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сп.р.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сп.р.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сп.р.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сп.р.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сп.р.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сп.р.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сп.р.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сп.р.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>1 сп.р.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сп.р.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сп.р.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сп.р.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сп.р.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сп.р.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сп.р.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сп.р.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сп.р.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сп.р.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10148918323</v>
          </cell>
          <cell r="C139" t="str">
            <v>ИЛЬИН Егор</v>
          </cell>
          <cell r="D139">
            <v>39525</v>
          </cell>
          <cell r="E139" t="str">
            <v>3 сп.р.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сп.р.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сп.р.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сп.р.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сп.р.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сп.р.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сп.р.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сп.р.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сп.р.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сп.р.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сп.р.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сп.р.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сп.р.</v>
          </cell>
          <cell r="F182" t="str">
            <v>Москва</v>
          </cell>
        </row>
        <row r="183">
          <cell r="A183">
            <v>160</v>
          </cell>
          <cell r="B183" t="str">
            <v>10149151830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E186" t="str">
            <v>КМС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сп.р.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сп.р.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сп.р.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B194" t="str">
            <v>10138326327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66"/>
  <sheetViews>
    <sheetView tabSelected="1" view="pageBreakPreview" topLeftCell="A10" zoomScale="50" zoomScaleNormal="90" zoomScaleSheetLayoutView="50" workbookViewId="0">
      <selection activeCell="Q21" sqref="Q21"/>
    </sheetView>
  </sheetViews>
  <sheetFormatPr defaultColWidth="9.28515625" defaultRowHeight="12.75" x14ac:dyDescent="0.25"/>
  <cols>
    <col min="1" max="1" width="11.85546875" style="2" customWidth="1"/>
    <col min="2" max="2" width="12.5703125" style="3" customWidth="1"/>
    <col min="3" max="3" width="24.5703125" style="3" customWidth="1"/>
    <col min="4" max="4" width="39" style="2" customWidth="1"/>
    <col min="5" max="5" width="18.7109375" style="4" customWidth="1"/>
    <col min="6" max="6" width="18.5703125" style="2" customWidth="1"/>
    <col min="7" max="7" width="38" style="2" customWidth="1"/>
    <col min="8" max="10" width="15.85546875" style="2" customWidth="1"/>
    <col min="11" max="11" width="13.140625" style="2" customWidth="1"/>
    <col min="12" max="12" width="14.7109375" style="2" customWidth="1"/>
    <col min="13" max="13" width="16.85546875" style="2" customWidth="1"/>
    <col min="14" max="16384" width="9.28515625" style="2"/>
  </cols>
  <sheetData>
    <row r="1" spans="1:13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3.35" customHeight="1" x14ac:dyDescent="0.25"/>
    <row r="6" spans="1:13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6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s="6" customFormat="1" ht="6" customHeight="1" thickBo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30" customHeight="1" thickTop="1" x14ac:dyDescent="0.25">
      <c r="A9" s="8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</row>
    <row r="10" spans="1:13" ht="30" customHeight="1" x14ac:dyDescent="0.25">
      <c r="A10" s="11" t="s">
        <v>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3" ht="30" customHeight="1" x14ac:dyDescent="0.25">
      <c r="A11" s="11" t="s">
        <v>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1:13" ht="12" customHeight="1" x14ac:dyDescent="0.25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15.75" x14ac:dyDescent="0.25">
      <c r="A13" s="17" t="s">
        <v>9</v>
      </c>
      <c r="B13" s="18"/>
      <c r="C13" s="19"/>
      <c r="D13" s="20"/>
      <c r="E13" s="21"/>
      <c r="F13" s="22"/>
      <c r="G13" s="23" t="s">
        <v>10</v>
      </c>
      <c r="H13" s="22"/>
      <c r="I13" s="22"/>
      <c r="J13" s="22"/>
      <c r="K13" s="22"/>
      <c r="L13" s="24"/>
      <c r="M13" s="25" t="s">
        <v>11</v>
      </c>
    </row>
    <row r="14" spans="1:13" ht="15.75" x14ac:dyDescent="0.25">
      <c r="A14" s="26" t="s">
        <v>12</v>
      </c>
      <c r="B14" s="27"/>
      <c r="C14" s="27"/>
      <c r="D14" s="28"/>
      <c r="E14" s="29"/>
      <c r="F14" s="30"/>
      <c r="G14" s="31" t="s">
        <v>13</v>
      </c>
      <c r="H14" s="30"/>
      <c r="I14" s="30"/>
      <c r="J14" s="30"/>
      <c r="K14" s="30"/>
      <c r="L14" s="32"/>
      <c r="M14" s="33" t="s">
        <v>14</v>
      </c>
    </row>
    <row r="15" spans="1:13" ht="15" x14ac:dyDescent="0.25">
      <c r="A15" s="34" t="s">
        <v>15</v>
      </c>
      <c r="B15" s="35"/>
      <c r="C15" s="35"/>
      <c r="D15" s="35"/>
      <c r="E15" s="35"/>
      <c r="F15" s="35"/>
      <c r="G15" s="36"/>
      <c r="H15" s="37" t="s">
        <v>16</v>
      </c>
      <c r="I15" s="35"/>
      <c r="J15" s="35"/>
      <c r="K15" s="35"/>
      <c r="L15" s="35"/>
      <c r="M15" s="38"/>
    </row>
    <row r="16" spans="1:13" ht="15" x14ac:dyDescent="0.25">
      <c r="A16" s="39"/>
      <c r="B16" s="40"/>
      <c r="C16" s="40"/>
      <c r="D16" s="41"/>
      <c r="E16" s="42"/>
      <c r="F16" s="41"/>
      <c r="G16" s="43" t="s">
        <v>17</v>
      </c>
      <c r="H16" s="44" t="s">
        <v>18</v>
      </c>
      <c r="I16" s="45"/>
      <c r="J16" s="45"/>
      <c r="K16" s="45"/>
      <c r="L16" s="45"/>
      <c r="M16" s="46"/>
    </row>
    <row r="17" spans="1:15" ht="15" x14ac:dyDescent="0.25">
      <c r="A17" s="39" t="s">
        <v>19</v>
      </c>
      <c r="B17" s="40"/>
      <c r="C17" s="40"/>
      <c r="D17" s="47"/>
      <c r="F17" s="47"/>
      <c r="G17" s="48" t="s">
        <v>20</v>
      </c>
      <c r="H17" s="49" t="s">
        <v>21</v>
      </c>
      <c r="I17" s="50"/>
      <c r="J17" s="50"/>
      <c r="K17" s="50"/>
      <c r="L17" s="50"/>
      <c r="M17" s="51"/>
    </row>
    <row r="18" spans="1:15" ht="15" x14ac:dyDescent="0.25">
      <c r="A18" s="39" t="s">
        <v>22</v>
      </c>
      <c r="B18" s="40"/>
      <c r="C18" s="40"/>
      <c r="D18" s="43"/>
      <c r="E18" s="42"/>
      <c r="F18" s="41"/>
      <c r="G18" s="48" t="s">
        <v>23</v>
      </c>
      <c r="H18" s="49" t="s">
        <v>24</v>
      </c>
      <c r="I18" s="50"/>
      <c r="J18" s="50"/>
      <c r="K18" s="50"/>
      <c r="L18" s="50"/>
      <c r="M18" s="51"/>
    </row>
    <row r="19" spans="1:15" ht="15.75" thickBot="1" x14ac:dyDescent="0.3">
      <c r="A19" s="52" t="s">
        <v>25</v>
      </c>
      <c r="B19" s="53"/>
      <c r="C19" s="53"/>
      <c r="D19" s="54"/>
      <c r="E19" s="55"/>
      <c r="F19" s="56"/>
      <c r="G19" s="57" t="s">
        <v>26</v>
      </c>
      <c r="H19" s="58" t="s">
        <v>27</v>
      </c>
      <c r="I19" s="59"/>
      <c r="J19" s="60"/>
      <c r="K19" s="60">
        <v>0.5</v>
      </c>
      <c r="L19" s="61"/>
      <c r="M19" s="62"/>
    </row>
    <row r="20" spans="1:15" ht="6.75" customHeight="1" thickTop="1" thickBot="1" x14ac:dyDescent="0.3"/>
    <row r="21" spans="1:15" ht="37.5" customHeight="1" thickTop="1" x14ac:dyDescent="0.25">
      <c r="A21" s="63" t="s">
        <v>28</v>
      </c>
      <c r="B21" s="64" t="s">
        <v>29</v>
      </c>
      <c r="C21" s="64" t="s">
        <v>30</v>
      </c>
      <c r="D21" s="64" t="s">
        <v>31</v>
      </c>
      <c r="E21" s="65" t="s">
        <v>32</v>
      </c>
      <c r="F21" s="64" t="s">
        <v>33</v>
      </c>
      <c r="G21" s="64" t="s">
        <v>34</v>
      </c>
      <c r="H21" s="66" t="s">
        <v>35</v>
      </c>
      <c r="I21" s="67"/>
      <c r="J21" s="64" t="s">
        <v>36</v>
      </c>
      <c r="K21" s="68" t="s">
        <v>37</v>
      </c>
      <c r="L21" s="66" t="s">
        <v>38</v>
      </c>
      <c r="M21" s="69" t="s">
        <v>39</v>
      </c>
    </row>
    <row r="22" spans="1:15" ht="32.25" customHeight="1" x14ac:dyDescent="0.25">
      <c r="A22" s="70"/>
      <c r="B22" s="71"/>
      <c r="C22" s="71"/>
      <c r="D22" s="71"/>
      <c r="E22" s="72"/>
      <c r="F22" s="71"/>
      <c r="G22" s="71"/>
      <c r="H22" s="73" t="s">
        <v>40</v>
      </c>
      <c r="I22" s="73" t="s">
        <v>41</v>
      </c>
      <c r="J22" s="71"/>
      <c r="K22" s="74"/>
      <c r="L22" s="75"/>
      <c r="M22" s="76"/>
    </row>
    <row r="23" spans="1:15" s="87" customFormat="1" ht="30" customHeight="1" x14ac:dyDescent="0.25">
      <c r="A23" s="77">
        <v>1</v>
      </c>
      <c r="B23" s="78">
        <v>4</v>
      </c>
      <c r="C23" s="79">
        <f>VLOOKUP(B23,[1]Список!$A$1:$F$551,2,0)</f>
        <v>10112134711</v>
      </c>
      <c r="D23" s="80" t="str">
        <f>VLOOKUP(B23,[1]Список!$A$1:$F$551,3,0)</f>
        <v>САМУСЕВ Иван</v>
      </c>
      <c r="E23" s="81">
        <f>VLOOKUP(B23,[1]Список!$A$1:$F$551,4,0)</f>
        <v>38958</v>
      </c>
      <c r="F23" s="79" t="str">
        <f>VLOOKUP(B23,[1]Список!$A$1:$F$551,5,0)</f>
        <v>МС</v>
      </c>
      <c r="G23" s="79" t="str">
        <f>VLOOKUP(B23,[1]Список!$A$1:$F$551,6,0)</f>
        <v>Москва</v>
      </c>
      <c r="H23" s="82">
        <v>9.7696759259259273E-5</v>
      </c>
      <c r="I23" s="82">
        <f>J23-H23</f>
        <v>2.0178240740740741E-4</v>
      </c>
      <c r="J23" s="83">
        <v>2.994791666666667E-4</v>
      </c>
      <c r="K23" s="84">
        <f>$K$19/((J23*24))</f>
        <v>69.56521739130433</v>
      </c>
      <c r="L23" s="85" t="s">
        <v>42</v>
      </c>
      <c r="M23" s="86"/>
      <c r="O23" s="88" t="s">
        <v>43</v>
      </c>
    </row>
    <row r="24" spans="1:15" s="87" customFormat="1" ht="30" customHeight="1" x14ac:dyDescent="0.25">
      <c r="A24" s="77">
        <v>2</v>
      </c>
      <c r="B24" s="78">
        <v>2</v>
      </c>
      <c r="C24" s="79">
        <f>VLOOKUP(B24,[1]Список!$A$1:$F$551,2,0)</f>
        <v>10076948161</v>
      </c>
      <c r="D24" s="80" t="str">
        <f>VLOOKUP(B24,[1]Список!$A$1:$F$551,3,0)</f>
        <v>ЯВЕНКОВ Александр</v>
      </c>
      <c r="E24" s="81">
        <f>VLOOKUP(B24,[1]Список!$A$1:$F$551,4,0)</f>
        <v>38092</v>
      </c>
      <c r="F24" s="79" t="str">
        <f>VLOOKUP(B24,[1]Список!$A$1:$F$551,5,0)</f>
        <v>МС</v>
      </c>
      <c r="G24" s="79" t="str">
        <f>VLOOKUP(B24,[1]Список!$A$1:$F$551,6,0)</f>
        <v>Москва</v>
      </c>
      <c r="H24" s="82">
        <v>9.714120370370371E-5</v>
      </c>
      <c r="I24" s="82">
        <f>J24-H24</f>
        <v>2.0339120370370368E-4</v>
      </c>
      <c r="J24" s="83">
        <v>3.005324074074074E-4</v>
      </c>
      <c r="K24" s="84">
        <f>$K$19/((J24*24))</f>
        <v>69.321420318878538</v>
      </c>
      <c r="L24" s="85" t="s">
        <v>42</v>
      </c>
      <c r="M24" s="86"/>
      <c r="O24" s="88" t="s">
        <v>44</v>
      </c>
    </row>
    <row r="25" spans="1:15" s="87" customFormat="1" ht="30" customHeight="1" x14ac:dyDescent="0.25">
      <c r="A25" s="77">
        <v>3</v>
      </c>
      <c r="B25" s="78">
        <v>29</v>
      </c>
      <c r="C25" s="79" t="str">
        <f>VLOOKUP(B25,[1]Список!$A$1:$F$551,2,0)</f>
        <v>10076776187</v>
      </c>
      <c r="D25" s="80" t="str">
        <f>VLOOKUP(B25,[1]Список!$A$1:$F$551,3,0)</f>
        <v>ПОПОВ Александр</v>
      </c>
      <c r="E25" s="81">
        <f>VLOOKUP(B25,[1]Список!$A$1:$F$551,4,0)</f>
        <v>37974</v>
      </c>
      <c r="F25" s="79" t="str">
        <f>VLOOKUP(B25,[1]Список!$A$1:$F$551,5,0)</f>
        <v>МС</v>
      </c>
      <c r="G25" s="79" t="str">
        <f>VLOOKUP(B25,[1]Список!$A$1:$F$551,6,0)</f>
        <v>Москва</v>
      </c>
      <c r="H25" s="82">
        <v>9.7395833333333327E-5</v>
      </c>
      <c r="I25" s="82">
        <f>J25-H25</f>
        <v>2.0318287037037033E-4</v>
      </c>
      <c r="J25" s="83">
        <v>3.0057870370370367E-4</v>
      </c>
      <c r="K25" s="84">
        <f>$K$19/((J25*24))</f>
        <v>69.310743165190615</v>
      </c>
      <c r="L25" s="85" t="s">
        <v>42</v>
      </c>
      <c r="M25" s="86"/>
      <c r="O25" s="88"/>
    </row>
    <row r="26" spans="1:15" s="87" customFormat="1" ht="30" customHeight="1" x14ac:dyDescent="0.25">
      <c r="A26" s="77">
        <v>4</v>
      </c>
      <c r="B26" s="78">
        <v>76</v>
      </c>
      <c r="C26" s="79">
        <f>VLOOKUP(B26,[1]Список!$A$1:$F$551,2,0)</f>
        <v>10094923271</v>
      </c>
      <c r="D26" s="80" t="str">
        <f>VLOOKUP(B26,[1]Список!$A$1:$F$551,3,0)</f>
        <v>БЫКОВСКИЙ Никита</v>
      </c>
      <c r="E26" s="81">
        <f>VLOOKUP(B26,[1]Список!$A$1:$F$551,4,0)</f>
        <v>38917</v>
      </c>
      <c r="F26" s="79" t="str">
        <f>VLOOKUP(B26,[1]Список!$A$1:$F$551,5,0)</f>
        <v>МС</v>
      </c>
      <c r="G26" s="79" t="str">
        <f>VLOOKUP(B26,[1]Список!$A$1:$F$551,6,0)</f>
        <v>Тульская область</v>
      </c>
      <c r="H26" s="82">
        <v>9.5810185185185199E-5</v>
      </c>
      <c r="I26" s="82">
        <f>J26-H26</f>
        <v>2.0598379629629629E-4</v>
      </c>
      <c r="J26" s="83">
        <v>3.017939814814815E-4</v>
      </c>
      <c r="K26" s="84">
        <f>$K$19/((J26*24))</f>
        <v>69.03163950143815</v>
      </c>
      <c r="L26" s="85" t="s">
        <v>42</v>
      </c>
      <c r="M26" s="86"/>
      <c r="O26" s="88" t="s">
        <v>45</v>
      </c>
    </row>
    <row r="27" spans="1:15" s="87" customFormat="1" ht="30" customHeight="1" x14ac:dyDescent="0.25">
      <c r="A27" s="77">
        <v>5</v>
      </c>
      <c r="B27" s="78">
        <v>7</v>
      </c>
      <c r="C27" s="79">
        <f>VLOOKUP(B27,[1]Список!$A$1:$F$551,2,0)</f>
        <v>10053869942</v>
      </c>
      <c r="D27" s="80" t="str">
        <f>VLOOKUP(B27,[1]Список!$A$1:$F$551,3,0)</f>
        <v>БИРЮКОВ Никита</v>
      </c>
      <c r="E27" s="81">
        <f>VLOOKUP(B27,[1]Список!$A$1:$F$551,4,0)</f>
        <v>37988</v>
      </c>
      <c r="F27" s="79" t="str">
        <f>VLOOKUP(B27,[1]Список!$A$1:$F$551,5,0)</f>
        <v>МС</v>
      </c>
      <c r="G27" s="79" t="str">
        <f>VLOOKUP(B27,[1]Список!$A$1:$F$551,6,0)</f>
        <v>Москва</v>
      </c>
      <c r="H27" s="82">
        <v>9.8981481481481468E-5</v>
      </c>
      <c r="I27" s="82">
        <f>J27-H27</f>
        <v>2.028587962962963E-4</v>
      </c>
      <c r="J27" s="83">
        <v>3.0184027777777777E-4</v>
      </c>
      <c r="K27" s="84">
        <f>$K$19/((J27*24))</f>
        <v>69.021051420683307</v>
      </c>
      <c r="L27" s="85" t="s">
        <v>42</v>
      </c>
      <c r="M27" s="86"/>
      <c r="O27" s="88" t="s">
        <v>46</v>
      </c>
    </row>
    <row r="28" spans="1:15" s="87" customFormat="1" ht="30" customHeight="1" x14ac:dyDescent="0.25">
      <c r="A28" s="77">
        <v>6</v>
      </c>
      <c r="B28" s="78">
        <v>75</v>
      </c>
      <c r="C28" s="79">
        <f>VLOOKUP(B28,[1]Список!$A$1:$F$551,2,0)</f>
        <v>10082411180</v>
      </c>
      <c r="D28" s="80" t="str">
        <f>VLOOKUP(B28,[1]Список!$A$1:$F$551,3,0)</f>
        <v>МЕДЕНЕЦ Богдан</v>
      </c>
      <c r="E28" s="81">
        <f>VLOOKUP(B28,[1]Список!$A$1:$F$551,4,0)</f>
        <v>38034</v>
      </c>
      <c r="F28" s="79" t="str">
        <f>VLOOKUP(B28,[1]Список!$A$1:$F$551,5,0)</f>
        <v>МС</v>
      </c>
      <c r="G28" s="79" t="str">
        <f>VLOOKUP(B28,[1]Список!$A$1:$F$551,6,0)</f>
        <v>Тульская область</v>
      </c>
      <c r="H28" s="82">
        <v>9.618055555555557E-5</v>
      </c>
      <c r="I28" s="82">
        <f>J28-H28</f>
        <v>2.0626157407407404E-4</v>
      </c>
      <c r="J28" s="83">
        <v>3.0244212962962961E-4</v>
      </c>
      <c r="K28" s="84">
        <f>$K$19/((J28*24))</f>
        <v>68.883701350885929</v>
      </c>
      <c r="L28" s="85" t="s">
        <v>42</v>
      </c>
      <c r="M28" s="86"/>
      <c r="O28" s="88" t="s">
        <v>47</v>
      </c>
    </row>
    <row r="29" spans="1:15" s="87" customFormat="1" ht="30" customHeight="1" x14ac:dyDescent="0.25">
      <c r="A29" s="77">
        <v>7</v>
      </c>
      <c r="B29" s="78">
        <v>74</v>
      </c>
      <c r="C29" s="79">
        <f>VLOOKUP(B29,[1]Список!$A$1:$F$551,2,0)</f>
        <v>10083104530</v>
      </c>
      <c r="D29" s="80" t="str">
        <f>VLOOKUP(B29,[1]Список!$A$1:$F$551,3,0)</f>
        <v>ГИРИЛОВИЧ Игорь</v>
      </c>
      <c r="E29" s="81">
        <f>VLOOKUP(B29,[1]Список!$A$1:$F$551,4,0)</f>
        <v>38427</v>
      </c>
      <c r="F29" s="79" t="str">
        <f>VLOOKUP(B29,[1]Список!$A$1:$F$551,5,0)</f>
        <v>МС</v>
      </c>
      <c r="G29" s="79" t="str">
        <f>VLOOKUP(B29,[1]Список!$A$1:$F$551,6,0)</f>
        <v>Тульская область</v>
      </c>
      <c r="H29" s="82">
        <v>9.5682870370370363E-5</v>
      </c>
      <c r="I29" s="82">
        <f>J29-H29</f>
        <v>2.0687499999999997E-4</v>
      </c>
      <c r="J29" s="83">
        <v>3.0255787037037035E-4</v>
      </c>
      <c r="K29" s="84">
        <f>$K$19/((J29*24))</f>
        <v>68.857350522168247</v>
      </c>
      <c r="L29" s="85" t="s">
        <v>42</v>
      </c>
      <c r="M29" s="86"/>
      <c r="O29" s="88" t="s">
        <v>48</v>
      </c>
    </row>
    <row r="30" spans="1:15" s="87" customFormat="1" ht="30" customHeight="1" x14ac:dyDescent="0.25">
      <c r="A30" s="77">
        <v>8</v>
      </c>
      <c r="B30" s="78">
        <v>32</v>
      </c>
      <c r="C30" s="79" t="str">
        <f>VLOOKUP(B30,[1]Список!$A$1:$F$551,2,0)</f>
        <v>10082146957</v>
      </c>
      <c r="D30" s="80" t="str">
        <f>VLOOKUP(B30,[1]Список!$A$1:$F$551,3,0)</f>
        <v>ЧЕРНЯВСКИЙ Игорь</v>
      </c>
      <c r="E30" s="81">
        <f>VLOOKUP(B30,[1]Список!$A$1:$F$551,4,0)</f>
        <v>38445</v>
      </c>
      <c r="F30" s="79" t="str">
        <f>VLOOKUP(B30,[1]Список!$A$1:$F$551,5,0)</f>
        <v>МС</v>
      </c>
      <c r="G30" s="79" t="str">
        <f>VLOOKUP(B30,[1]Список!$A$1:$F$551,6,0)</f>
        <v>Москва</v>
      </c>
      <c r="H30" s="82">
        <v>9.8668981481481481E-5</v>
      </c>
      <c r="I30" s="82">
        <f>J30-H30</f>
        <v>2.0593750000000001E-4</v>
      </c>
      <c r="J30" s="83">
        <v>3.0460648148148149E-4</v>
      </c>
      <c r="K30" s="84">
        <f>$K$19/((J30*24))</f>
        <v>68.394254882589863</v>
      </c>
      <c r="L30" s="85" t="s">
        <v>42</v>
      </c>
      <c r="M30" s="86"/>
    </row>
    <row r="31" spans="1:15" s="87" customFormat="1" ht="30" customHeight="1" x14ac:dyDescent="0.25">
      <c r="A31" s="77">
        <v>9</v>
      </c>
      <c r="B31" s="78">
        <v>36</v>
      </c>
      <c r="C31" s="79" t="str">
        <f>VLOOKUP(B31,[1]Список!$A$1:$F$551,2,0)</f>
        <v>10090423683</v>
      </c>
      <c r="D31" s="80" t="str">
        <f>VLOOKUP(B31,[1]Список!$A$1:$F$551,3,0)</f>
        <v>ШЕШЕНИН Андрей</v>
      </c>
      <c r="E31" s="81">
        <f>VLOOKUP(B31,[1]Список!$A$1:$F$551,4,0)</f>
        <v>38945</v>
      </c>
      <c r="F31" s="79" t="str">
        <f>VLOOKUP(B31,[1]Список!$A$1:$F$551,5,0)</f>
        <v>КМС</v>
      </c>
      <c r="G31" s="79" t="str">
        <f>VLOOKUP(B31,[1]Список!$A$1:$F$551,6,0)</f>
        <v>Москва</v>
      </c>
      <c r="H31" s="82">
        <v>9.6898148148148147E-5</v>
      </c>
      <c r="I31" s="82">
        <f>J31-H31</f>
        <v>2.1012731481481484E-4</v>
      </c>
      <c r="J31" s="83">
        <v>3.0702546296296299E-4</v>
      </c>
      <c r="K31" s="84">
        <f>$K$19/((J31*24))</f>
        <v>67.855392618841165</v>
      </c>
      <c r="L31" s="85" t="s">
        <v>49</v>
      </c>
      <c r="M31" s="86"/>
    </row>
    <row r="32" spans="1:15" s="87" customFormat="1" ht="30" customHeight="1" x14ac:dyDescent="0.25">
      <c r="A32" s="77">
        <v>10</v>
      </c>
      <c r="B32" s="78">
        <v>5</v>
      </c>
      <c r="C32" s="79">
        <f>VLOOKUP(B32,[1]Список!$A$1:$F$551,2,0)</f>
        <v>10092179383</v>
      </c>
      <c r="D32" s="80" t="str">
        <f>VLOOKUP(B32,[1]Список!$A$1:$F$551,3,0)</f>
        <v>АМЕЛИН Даниил</v>
      </c>
      <c r="E32" s="81">
        <f>VLOOKUP(B32,[1]Список!$A$1:$F$551,4,0)</f>
        <v>38819</v>
      </c>
      <c r="F32" s="79" t="str">
        <f>VLOOKUP(B32,[1]Список!$A$1:$F$551,5,0)</f>
        <v>МС</v>
      </c>
      <c r="G32" s="79" t="str">
        <f>VLOOKUP(B32,[1]Список!$A$1:$F$551,6,0)</f>
        <v>Москва</v>
      </c>
      <c r="H32" s="82">
        <v>9.6261574074074077E-5</v>
      </c>
      <c r="I32" s="82">
        <f>J32-H32</f>
        <v>2.1263888888888889E-4</v>
      </c>
      <c r="J32" s="83">
        <v>3.0890046296296297E-4</v>
      </c>
      <c r="K32" s="84">
        <f>$K$19/((J32*24))</f>
        <v>67.443516055303675</v>
      </c>
      <c r="L32" s="85" t="s">
        <v>49</v>
      </c>
      <c r="M32" s="86"/>
    </row>
    <row r="33" spans="1:13" s="87" customFormat="1" ht="30" customHeight="1" x14ac:dyDescent="0.25">
      <c r="A33" s="77">
        <v>11</v>
      </c>
      <c r="B33" s="78">
        <v>89</v>
      </c>
      <c r="C33" s="79">
        <f>VLOOKUP(B33,[1]Список!$A$1:$F$551,2,0)</f>
        <v>10077952416</v>
      </c>
      <c r="D33" s="80" t="str">
        <f>VLOOKUP(B33,[1]Список!$A$1:$F$551,3,0)</f>
        <v>ЗАЛИПЯТСКИЙ Иван</v>
      </c>
      <c r="E33" s="81">
        <f>VLOOKUP(B33,[1]Список!$A$1:$F$551,4,0)</f>
        <v>37631</v>
      </c>
      <c r="F33" s="79" t="str">
        <f>VLOOKUP(B33,[1]Список!$A$1:$F$551,5,0)</f>
        <v>МС</v>
      </c>
      <c r="G33" s="79" t="str">
        <f>VLOOKUP(B33,[1]Список!$A$1:$F$551,6,0)</f>
        <v>Омская область</v>
      </c>
      <c r="H33" s="82">
        <v>9.8692129629629618E-5</v>
      </c>
      <c r="I33" s="82">
        <f>J33-H33</f>
        <v>2.1108796296296294E-4</v>
      </c>
      <c r="J33" s="83">
        <v>3.0978009259259256E-4</v>
      </c>
      <c r="K33" s="84">
        <f>$K$19/((J33*24))</f>
        <v>67.252008219689898</v>
      </c>
      <c r="L33" s="85" t="s">
        <v>49</v>
      </c>
      <c r="M33" s="86"/>
    </row>
    <row r="34" spans="1:13" s="87" customFormat="1" ht="30" customHeight="1" x14ac:dyDescent="0.25">
      <c r="A34" s="77">
        <v>12</v>
      </c>
      <c r="B34" s="78">
        <v>33</v>
      </c>
      <c r="C34" s="79" t="str">
        <f>VLOOKUP(B34,[1]Список!$A$1:$F$551,2,0)</f>
        <v>10090182395</v>
      </c>
      <c r="D34" s="80" t="str">
        <f>VLOOKUP(B34,[1]Список!$A$1:$F$551,3,0)</f>
        <v>ШУКУРОВ Тимур</v>
      </c>
      <c r="E34" s="81">
        <f>VLOOKUP(B34,[1]Список!$A$1:$F$551,4,0)</f>
        <v>38552</v>
      </c>
      <c r="F34" s="79" t="str">
        <f>VLOOKUP(B34,[1]Список!$A$1:$F$551,5,0)</f>
        <v>МС</v>
      </c>
      <c r="G34" s="79" t="str">
        <f>VLOOKUP(B34,[1]Список!$A$1:$F$551,6,0)</f>
        <v>Москва</v>
      </c>
      <c r="H34" s="82">
        <v>9.9884259259259265E-5</v>
      </c>
      <c r="I34" s="82">
        <f>J34-H34</f>
        <v>2.1140046296296293E-4</v>
      </c>
      <c r="J34" s="83">
        <v>3.1128472222222218E-4</v>
      </c>
      <c r="K34" s="84">
        <f>$K$19/((J34*24))</f>
        <v>66.926938092582276</v>
      </c>
      <c r="L34" s="85" t="s">
        <v>49</v>
      </c>
      <c r="M34" s="86"/>
    </row>
    <row r="35" spans="1:13" s="87" customFormat="1" ht="30" customHeight="1" x14ac:dyDescent="0.25">
      <c r="A35" s="77">
        <v>13</v>
      </c>
      <c r="B35" s="78">
        <v>91</v>
      </c>
      <c r="C35" s="79">
        <f>VLOOKUP(B35,[1]Список!$A$1:$F$551,2,0)</f>
        <v>10090420148</v>
      </c>
      <c r="D35" s="80" t="str">
        <f>VLOOKUP(B35,[1]Список!$A$1:$F$551,3,0)</f>
        <v>ГАЛИХАНОВ Денис</v>
      </c>
      <c r="E35" s="81">
        <f>VLOOKUP(B35,[1]Список!$A$1:$F$551,4,0)</f>
        <v>38909</v>
      </c>
      <c r="F35" s="79" t="str">
        <f>VLOOKUP(B35,[1]Список!$A$1:$F$551,5,0)</f>
        <v>МС</v>
      </c>
      <c r="G35" s="79" t="str">
        <f>VLOOKUP(B35,[1]Список!$A$1:$F$551,6,0)</f>
        <v>Санкт-Петербург</v>
      </c>
      <c r="H35" s="82">
        <v>9.8043981481481466E-5</v>
      </c>
      <c r="I35" s="82">
        <f>J35-H35</f>
        <v>2.1371527777777784E-4</v>
      </c>
      <c r="J35" s="83">
        <v>3.1175925925925929E-4</v>
      </c>
      <c r="K35" s="84">
        <f>$K$19/((J35*24))</f>
        <v>66.825066825066813</v>
      </c>
      <c r="L35" s="85" t="s">
        <v>49</v>
      </c>
      <c r="M35" s="86"/>
    </row>
    <row r="36" spans="1:13" s="87" customFormat="1" ht="30" customHeight="1" x14ac:dyDescent="0.25">
      <c r="A36" s="77">
        <v>14</v>
      </c>
      <c r="B36" s="78">
        <v>6</v>
      </c>
      <c r="C36" s="79">
        <f>VLOOKUP(B36,[1]Список!$A$1:$F$551,2,0)</f>
        <v>10100511986</v>
      </c>
      <c r="D36" s="80" t="str">
        <f>VLOOKUP(B36,[1]Список!$A$1:$F$551,3,0)</f>
        <v>АФАНАСЬЕВ Никита</v>
      </c>
      <c r="E36" s="81">
        <f>VLOOKUP(B36,[1]Список!$A$1:$F$551,4,0)</f>
        <v>38756</v>
      </c>
      <c r="F36" s="79" t="str">
        <f>VLOOKUP(B36,[1]Список!$A$1:$F$551,5,0)</f>
        <v>КМС</v>
      </c>
      <c r="G36" s="79" t="str">
        <f>VLOOKUP(B36,[1]Список!$A$1:$F$551,6,0)</f>
        <v>Москва</v>
      </c>
      <c r="H36" s="82">
        <v>9.9004629629629646E-5</v>
      </c>
      <c r="I36" s="82">
        <f>J36-H36</f>
        <v>2.133101851851852E-4</v>
      </c>
      <c r="J36" s="83">
        <v>3.1231481481481485E-4</v>
      </c>
      <c r="K36" s="84">
        <f>$K$19/((J36*24))</f>
        <v>66.706196264452998</v>
      </c>
      <c r="L36" s="85" t="s">
        <v>49</v>
      </c>
      <c r="M36" s="86"/>
    </row>
    <row r="37" spans="1:13" s="87" customFormat="1" ht="30" customHeight="1" x14ac:dyDescent="0.25">
      <c r="A37" s="77">
        <v>15</v>
      </c>
      <c r="B37" s="78">
        <v>92</v>
      </c>
      <c r="C37" s="79">
        <f>VLOOKUP(B37,[1]Список!$A$1:$F$551,2,0)</f>
        <v>10063781322</v>
      </c>
      <c r="D37" s="80" t="str">
        <f>VLOOKUP(B37,[1]Список!$A$1:$F$551,3,0)</f>
        <v>ШЕКЕЛАШВИЛИ Давид</v>
      </c>
      <c r="E37" s="81">
        <f>VLOOKUP(B37,[1]Список!$A$1:$F$551,4,0)</f>
        <v>37834</v>
      </c>
      <c r="F37" s="79" t="str">
        <f>VLOOKUP(B37,[1]Список!$A$1:$F$551,5,0)</f>
        <v>МС</v>
      </c>
      <c r="G37" s="79" t="str">
        <f>VLOOKUP(B37,[1]Список!$A$1:$F$551,6,0)</f>
        <v>Санкт-Петербург</v>
      </c>
      <c r="H37" s="82">
        <v>9.6817129629629627E-5</v>
      </c>
      <c r="I37" s="82">
        <f>J37-H37</f>
        <v>2.1716435185185185E-4</v>
      </c>
      <c r="J37" s="83">
        <v>3.1398148148148149E-4</v>
      </c>
      <c r="K37" s="84">
        <f>$K$19/((J37*24))</f>
        <v>66.352108522559718</v>
      </c>
      <c r="L37" s="85" t="s">
        <v>49</v>
      </c>
      <c r="M37" s="86"/>
    </row>
    <row r="38" spans="1:13" s="87" customFormat="1" ht="30" customHeight="1" x14ac:dyDescent="0.25">
      <c r="A38" s="77">
        <v>16</v>
      </c>
      <c r="B38" s="78">
        <v>34</v>
      </c>
      <c r="C38" s="79" t="str">
        <f>VLOOKUP(B38,[1]Список!$A$1:$F$551,2,0)</f>
        <v>10142398509</v>
      </c>
      <c r="D38" s="80" t="str">
        <f>VLOOKUP(B38,[1]Список!$A$1:$F$551,3,0)</f>
        <v>ЕВСИН Денис</v>
      </c>
      <c r="E38" s="81">
        <f>VLOOKUP(B38,[1]Список!$A$1:$F$551,4,0)</f>
        <v>38798</v>
      </c>
      <c r="F38" s="79" t="str">
        <f>VLOOKUP(B38,[1]Список!$A$1:$F$551,5,0)</f>
        <v>КМС</v>
      </c>
      <c r="G38" s="79" t="str">
        <f>VLOOKUP(B38,[1]Список!$A$1:$F$551,6,0)</f>
        <v>Москва</v>
      </c>
      <c r="H38" s="82">
        <v>9.9594907407407401E-5</v>
      </c>
      <c r="I38" s="82">
        <f>J38-H38</f>
        <v>2.1490740740740742E-4</v>
      </c>
      <c r="J38" s="83">
        <v>3.1450231481481482E-4</v>
      </c>
      <c r="K38" s="84">
        <f>$K$19/((J38*24))</f>
        <v>66.242225738784825</v>
      </c>
      <c r="L38" s="85" t="s">
        <v>49</v>
      </c>
      <c r="M38" s="86"/>
    </row>
    <row r="39" spans="1:13" s="87" customFormat="1" ht="30" customHeight="1" x14ac:dyDescent="0.25">
      <c r="A39" s="77">
        <v>17</v>
      </c>
      <c r="B39" s="78">
        <v>88</v>
      </c>
      <c r="C39" s="79">
        <f>VLOOKUP(B39,[1]Список!$A$1:$F$551,2,0)</f>
        <v>10090441164</v>
      </c>
      <c r="D39" s="80" t="str">
        <f>VLOOKUP(B39,[1]Список!$A$1:$F$551,3,0)</f>
        <v>ГОДИН Михаил</v>
      </c>
      <c r="E39" s="81">
        <f>VLOOKUP(B39,[1]Список!$A$1:$F$551,4,0)</f>
        <v>38312</v>
      </c>
      <c r="F39" s="79" t="str">
        <f>VLOOKUP(B39,[1]Список!$A$1:$F$551,5,0)</f>
        <v>МС</v>
      </c>
      <c r="G39" s="79" t="str">
        <f>VLOOKUP(B39,[1]Список!$A$1:$F$551,6,0)</f>
        <v>Омская область</v>
      </c>
      <c r="H39" s="82">
        <v>9.9340277777777784E-5</v>
      </c>
      <c r="I39" s="82">
        <f>J39-H39</f>
        <v>2.1593749999999998E-4</v>
      </c>
      <c r="J39" s="83">
        <v>3.1527777777777777E-4</v>
      </c>
      <c r="K39" s="84">
        <f>$K$19/((J39*24))</f>
        <v>66.079295154185033</v>
      </c>
      <c r="L39" s="85" t="s">
        <v>49</v>
      </c>
      <c r="M39" s="86"/>
    </row>
    <row r="40" spans="1:13" s="87" customFormat="1" ht="30" customHeight="1" x14ac:dyDescent="0.25">
      <c r="A40" s="77">
        <v>18</v>
      </c>
      <c r="B40" s="78">
        <v>31</v>
      </c>
      <c r="C40" s="79" t="str">
        <f>VLOOKUP(B40,[1]Список!$A$1:$F$551,2,0)</f>
        <v>10103549100</v>
      </c>
      <c r="D40" s="80" t="str">
        <f>VLOOKUP(B40,[1]Список!$A$1:$F$551,3,0)</f>
        <v>ГРИГОРЬЕВ Платон</v>
      </c>
      <c r="E40" s="81">
        <f>VLOOKUP(B40,[1]Список!$A$1:$F$551,4,0)</f>
        <v>38410</v>
      </c>
      <c r="F40" s="79" t="str">
        <f>VLOOKUP(B40,[1]Список!$A$1:$F$551,5,0)</f>
        <v>МС</v>
      </c>
      <c r="G40" s="79" t="str">
        <f>VLOOKUP(B40,[1]Список!$A$1:$F$551,6,0)</f>
        <v>Москва</v>
      </c>
      <c r="H40" s="82">
        <v>9.968749999999999E-5</v>
      </c>
      <c r="I40" s="82">
        <f>J40-H40</f>
        <v>2.1643518518518518E-4</v>
      </c>
      <c r="J40" s="83">
        <v>3.1612268518518518E-4</v>
      </c>
      <c r="K40" s="84">
        <f>$K$19/((J40*24))</f>
        <v>65.902683703730816</v>
      </c>
      <c r="L40" s="85" t="s">
        <v>49</v>
      </c>
      <c r="M40" s="86"/>
    </row>
    <row r="41" spans="1:13" s="87" customFormat="1" ht="30" customHeight="1" x14ac:dyDescent="0.25">
      <c r="A41" s="77">
        <v>19</v>
      </c>
      <c r="B41" s="78">
        <v>46</v>
      </c>
      <c r="C41" s="79">
        <f>VLOOKUP(B41,[1]Список!$A$1:$F$551,2,0)</f>
        <v>10151609566</v>
      </c>
      <c r="D41" s="80" t="str">
        <f>VLOOKUP(B41,[1]Список!$A$1:$F$551,3,0)</f>
        <v>МАРТЫНОВ Александр</v>
      </c>
      <c r="E41" s="81">
        <f>VLOOKUP(B41,[1]Список!$A$1:$F$551,4,0)</f>
        <v>39123</v>
      </c>
      <c r="F41" s="79" t="str">
        <f>VLOOKUP(B41,[1]Список!$A$1:$F$551,5,0)</f>
        <v>КМС</v>
      </c>
      <c r="G41" s="79" t="str">
        <f>VLOOKUP(B41,[1]Список!$A$1:$F$551,6,0)</f>
        <v>Москва</v>
      </c>
      <c r="H41" s="82">
        <v>1.039236111111111E-4</v>
      </c>
      <c r="I41" s="82">
        <f>J41-H41</f>
        <v>2.1245370370370374E-4</v>
      </c>
      <c r="J41" s="83">
        <v>3.1637731481481485E-4</v>
      </c>
      <c r="K41" s="84">
        <f>$K$19/((J41*24))</f>
        <v>65.849643314432043</v>
      </c>
      <c r="L41" s="85" t="s">
        <v>49</v>
      </c>
      <c r="M41" s="86"/>
    </row>
    <row r="42" spans="1:13" s="87" customFormat="1" ht="30" customHeight="1" x14ac:dyDescent="0.25">
      <c r="A42" s="77">
        <v>20</v>
      </c>
      <c r="B42" s="78">
        <v>30</v>
      </c>
      <c r="C42" s="79" t="str">
        <f>VLOOKUP(B42,[1]Список!$A$1:$F$551,2,0)</f>
        <v>10101332446</v>
      </c>
      <c r="D42" s="80" t="str">
        <f>VLOOKUP(B42,[1]Список!$A$1:$F$551,3,0)</f>
        <v>ЮДИН Никита</v>
      </c>
      <c r="E42" s="81">
        <f>VLOOKUP(B42,[1]Список!$A$1:$F$551,4,0)</f>
        <v>38409</v>
      </c>
      <c r="F42" s="79" t="str">
        <f>VLOOKUP(B42,[1]Список!$A$1:$F$551,5,0)</f>
        <v>КМС</v>
      </c>
      <c r="G42" s="79" t="str">
        <f>VLOOKUP(B42,[1]Список!$A$1:$F$551,6,0)</f>
        <v>Москва</v>
      </c>
      <c r="H42" s="82">
        <v>1.0145833333333334E-4</v>
      </c>
      <c r="I42" s="82">
        <f>J42-H42</f>
        <v>2.1758101851851854E-4</v>
      </c>
      <c r="J42" s="83">
        <v>3.1903935185185187E-4</v>
      </c>
      <c r="K42" s="84">
        <f>$K$19/((J42*24))</f>
        <v>65.300199528387438</v>
      </c>
      <c r="L42" s="85" t="s">
        <v>49</v>
      </c>
      <c r="M42" s="86"/>
    </row>
    <row r="43" spans="1:13" s="87" customFormat="1" ht="30" customHeight="1" x14ac:dyDescent="0.25">
      <c r="A43" s="77">
        <v>21</v>
      </c>
      <c r="B43" s="78">
        <v>3</v>
      </c>
      <c r="C43" s="79">
        <f>VLOOKUP(B43,[1]Список!$A$1:$F$551,2,0)</f>
        <v>10130335345</v>
      </c>
      <c r="D43" s="80" t="str">
        <f>VLOOKUP(B43,[1]Список!$A$1:$F$551,3,0)</f>
        <v>МЕРЕМЕРЕНКО Дмитрий</v>
      </c>
      <c r="E43" s="81">
        <f>VLOOKUP(B43,[1]Список!$A$1:$F$551,4,0)</f>
        <v>38821</v>
      </c>
      <c r="F43" s="79" t="str">
        <f>VLOOKUP(B43,[1]Список!$A$1:$F$551,5,0)</f>
        <v>КМС</v>
      </c>
      <c r="G43" s="79" t="str">
        <f>VLOOKUP(B43,[1]Список!$A$1:$F$551,6,0)</f>
        <v>Москва</v>
      </c>
      <c r="H43" s="82">
        <v>1.0114583333333334E-4</v>
      </c>
      <c r="I43" s="82">
        <f>J43-H43</f>
        <v>2.2069444444444442E-4</v>
      </c>
      <c r="J43" s="83">
        <v>3.2184027777777777E-4</v>
      </c>
      <c r="K43" s="84">
        <f>$K$19/((J43*24))</f>
        <v>64.731902039054916</v>
      </c>
      <c r="L43" s="85" t="s">
        <v>49</v>
      </c>
      <c r="M43" s="86"/>
    </row>
    <row r="44" spans="1:13" s="87" customFormat="1" ht="30" customHeight="1" x14ac:dyDescent="0.25">
      <c r="A44" s="77">
        <v>22</v>
      </c>
      <c r="B44" s="78">
        <v>94</v>
      </c>
      <c r="C44" s="79">
        <f>VLOOKUP(B44,[1]Список!$A$1:$F$551,2,0)</f>
        <v>10110374361</v>
      </c>
      <c r="D44" s="80" t="str">
        <f>VLOOKUP(B44,[1]Список!$A$1:$F$551,3,0)</f>
        <v>ГОЛКОВ Михаил</v>
      </c>
      <c r="E44" s="81">
        <f>VLOOKUP(B44,[1]Список!$A$1:$F$551,4,0)</f>
        <v>38749</v>
      </c>
      <c r="F44" s="79" t="str">
        <f>VLOOKUP(B44,[1]Список!$A$1:$F$551,5,0)</f>
        <v>МС</v>
      </c>
      <c r="G44" s="79" t="str">
        <f>VLOOKUP(B44,[1]Список!$A$1:$F$551,6,0)</f>
        <v>Санкт-Петербург</v>
      </c>
      <c r="H44" s="82">
        <v>1.0194444444444443E-4</v>
      </c>
      <c r="I44" s="82">
        <f>J44-H44</f>
        <v>2.2003472222222221E-4</v>
      </c>
      <c r="J44" s="83">
        <v>3.2197916666666665E-4</v>
      </c>
      <c r="K44" s="84">
        <f>$K$19/((J44*24))</f>
        <v>64.703979294726622</v>
      </c>
      <c r="L44" s="85" t="s">
        <v>49</v>
      </c>
      <c r="M44" s="86"/>
    </row>
    <row r="45" spans="1:13" s="87" customFormat="1" ht="30" customHeight="1" x14ac:dyDescent="0.25">
      <c r="A45" s="77">
        <v>23</v>
      </c>
      <c r="B45" s="78">
        <v>90</v>
      </c>
      <c r="C45" s="79">
        <f>VLOOKUP(B45,[1]Список!$A$1:$F$551,2,0)</f>
        <v>10091885555</v>
      </c>
      <c r="D45" s="80" t="str">
        <f>VLOOKUP(B45,[1]Список!$A$1:$F$551,3,0)</f>
        <v>ПРОКУРАТОВ Александр</v>
      </c>
      <c r="E45" s="81">
        <f>VLOOKUP(B45,[1]Список!$A$1:$F$551,4,0)</f>
        <v>38571</v>
      </c>
      <c r="F45" s="79" t="str">
        <f>VLOOKUP(B45,[1]Список!$A$1:$F$551,5,0)</f>
        <v>КМС</v>
      </c>
      <c r="G45" s="79" t="str">
        <f>VLOOKUP(B45,[1]Список!$A$1:$F$551,6,0)</f>
        <v>Омская область</v>
      </c>
      <c r="H45" s="82">
        <v>1.0012731481481481E-4</v>
      </c>
      <c r="I45" s="82">
        <f>J45-H45</f>
        <v>2.2251157407407408E-4</v>
      </c>
      <c r="J45" s="83">
        <v>3.2263888888888891E-4</v>
      </c>
      <c r="K45" s="84">
        <f>$K$19/((J45*24))</f>
        <v>64.571674558760222</v>
      </c>
      <c r="L45" s="85" t="s">
        <v>49</v>
      </c>
      <c r="M45" s="86"/>
    </row>
    <row r="46" spans="1:13" s="87" customFormat="1" ht="30" customHeight="1" x14ac:dyDescent="0.25">
      <c r="A46" s="77">
        <v>24</v>
      </c>
      <c r="B46" s="89">
        <v>35</v>
      </c>
      <c r="C46" s="79" t="str">
        <f>VLOOKUP(B46,[1]Список!$A$1:$F$551,2,0)</f>
        <v>10058292233</v>
      </c>
      <c r="D46" s="80" t="str">
        <f>VLOOKUP(B46,[1]Список!$A$1:$F$551,3,0)</f>
        <v>КИСЛИЦИН Николай</v>
      </c>
      <c r="E46" s="81">
        <f>VLOOKUP(B46,[1]Список!$A$1:$F$551,4,0)</f>
        <v>38899</v>
      </c>
      <c r="F46" s="79" t="str">
        <f>VLOOKUP(B46,[1]Список!$A$1:$F$551,5,0)</f>
        <v>КМС</v>
      </c>
      <c r="G46" s="79" t="str">
        <f>VLOOKUP(B46,[1]Список!$A$1:$F$551,6,0)</f>
        <v>Москва</v>
      </c>
      <c r="H46" s="82">
        <v>1.0509259259259261E-4</v>
      </c>
      <c r="I46" s="82">
        <f>J46-H46</f>
        <v>2.2269675925925929E-4</v>
      </c>
      <c r="J46" s="83">
        <v>3.277893518518519E-4</v>
      </c>
      <c r="K46" s="84">
        <f>$K$19/((J46*24))</f>
        <v>63.557077786801308</v>
      </c>
      <c r="L46" s="85" t="s">
        <v>49</v>
      </c>
      <c r="M46" s="86"/>
    </row>
    <row r="47" spans="1:13" s="87" customFormat="1" ht="30" customHeight="1" x14ac:dyDescent="0.25">
      <c r="A47" s="77">
        <v>25</v>
      </c>
      <c r="B47" s="89">
        <v>40</v>
      </c>
      <c r="C47" s="79">
        <f>VLOOKUP(B47,[1]Список!$A$1:$F$551,2,0)</f>
        <v>10113498771</v>
      </c>
      <c r="D47" s="80" t="str">
        <f>VLOOKUP(B47,[1]Список!$A$1:$F$551,3,0)</f>
        <v>АВЕРИН Алексей</v>
      </c>
      <c r="E47" s="81">
        <f>VLOOKUP(B47,[1]Список!$A$1:$F$551,4,0)</f>
        <v>38795</v>
      </c>
      <c r="F47" s="79" t="str">
        <f>VLOOKUP(B47,[1]Список!$A$1:$F$551,5,0)</f>
        <v>МС</v>
      </c>
      <c r="G47" s="79" t="str">
        <f>VLOOKUP(B47,[1]Список!$A$1:$F$551,6,0)</f>
        <v>Москва</v>
      </c>
      <c r="H47" s="82">
        <v>1.0721064814814816E-4</v>
      </c>
      <c r="I47" s="82">
        <f>J47-H47</f>
        <v>2.2221064814814808E-4</v>
      </c>
      <c r="J47" s="83">
        <v>3.2942129629629624E-4</v>
      </c>
      <c r="K47" s="84">
        <f>$K$19/((J47*24))</f>
        <v>63.242217693767138</v>
      </c>
      <c r="L47" s="85" t="s">
        <v>49</v>
      </c>
      <c r="M47" s="86"/>
    </row>
    <row r="48" spans="1:13" s="87" customFormat="1" ht="30" customHeight="1" x14ac:dyDescent="0.25">
      <c r="A48" s="77">
        <v>26</v>
      </c>
      <c r="B48" s="89">
        <v>26</v>
      </c>
      <c r="C48" s="79">
        <f>VLOOKUP(B48,[1]Список!$A$1:$F$551,2,0)</f>
        <v>10053563279</v>
      </c>
      <c r="D48" s="80" t="str">
        <f>VLOOKUP(B48,[1]Список!$A$1:$F$551,3,0)</f>
        <v>СУДАРИКОВ Димитрий</v>
      </c>
      <c r="E48" s="81">
        <f>VLOOKUP(B48,[1]Список!$A$1:$F$551,4,0)</f>
        <v>37757</v>
      </c>
      <c r="F48" s="79" t="str">
        <f>VLOOKUP(B48,[1]Список!$A$1:$F$551,5,0)</f>
        <v>КМС</v>
      </c>
      <c r="G48" s="79" t="str">
        <f>VLOOKUP(B48,[1]Список!$A$1:$F$551,6,0)</f>
        <v>Москва</v>
      </c>
      <c r="H48" s="82">
        <v>1.0342592592592592E-4</v>
      </c>
      <c r="I48" s="82">
        <f>J48-H48</f>
        <v>2.2623842592592596E-4</v>
      </c>
      <c r="J48" s="83">
        <v>3.2966435185185187E-4</v>
      </c>
      <c r="K48" s="84">
        <f>$K$19/((J48*24))</f>
        <v>63.195590352139867</v>
      </c>
      <c r="L48" s="85" t="s">
        <v>49</v>
      </c>
      <c r="M48" s="86"/>
    </row>
    <row r="49" spans="1:13" s="87" customFormat="1" ht="30" customHeight="1" x14ac:dyDescent="0.25">
      <c r="A49" s="77">
        <v>27</v>
      </c>
      <c r="B49" s="89">
        <v>27</v>
      </c>
      <c r="C49" s="79">
        <f>VLOOKUP(B49,[1]Список!$A$1:$F$551,2,0)</f>
        <v>10114989945</v>
      </c>
      <c r="D49" s="80" t="str">
        <f>VLOOKUP(B49,[1]Список!$A$1:$F$551,3,0)</f>
        <v>БРЫЗГАЛОВ Даниил</v>
      </c>
      <c r="E49" s="81">
        <f>VLOOKUP(B49,[1]Список!$A$1:$F$551,4,0)</f>
        <v>38436</v>
      </c>
      <c r="F49" s="79" t="str">
        <f>VLOOKUP(B49,[1]Список!$A$1:$F$551,5,0)</f>
        <v>КМС</v>
      </c>
      <c r="G49" s="79" t="str">
        <f>VLOOKUP(B49,[1]Список!$A$1:$F$551,6,0)</f>
        <v>Москва</v>
      </c>
      <c r="H49" s="82">
        <v>1.0771990740740741E-4</v>
      </c>
      <c r="I49" s="82">
        <f>J49-H49</f>
        <v>2.334027777777778E-4</v>
      </c>
      <c r="J49" s="83">
        <v>3.4112268518518519E-4</v>
      </c>
      <c r="K49" s="84">
        <f>$K$19/((J49*24))</f>
        <v>61.072846333932752</v>
      </c>
      <c r="L49" s="85" t="s">
        <v>49</v>
      </c>
      <c r="M49" s="86"/>
    </row>
    <row r="50" spans="1:13" s="87" customFormat="1" ht="30" customHeight="1" x14ac:dyDescent="0.25">
      <c r="A50" s="77">
        <v>28</v>
      </c>
      <c r="B50" s="89">
        <v>41</v>
      </c>
      <c r="C50" s="79">
        <f>VLOOKUP(B50,[1]Список!$A$1:$F$551,2,0)</f>
        <v>10130084660</v>
      </c>
      <c r="D50" s="80" t="str">
        <f>VLOOKUP(B50,[1]Список!$A$1:$F$551,3,0)</f>
        <v>ПОЛТОРЫХИН Егор</v>
      </c>
      <c r="E50" s="81">
        <f>VLOOKUP(B50,[1]Список!$A$1:$F$551,4,0)</f>
        <v>38984</v>
      </c>
      <c r="F50" s="79" t="str">
        <f>VLOOKUP(B50,[1]Список!$A$1:$F$551,5,0)</f>
        <v>1 сп.р.</v>
      </c>
      <c r="G50" s="79" t="str">
        <f>VLOOKUP(B50,[1]Список!$A$1:$F$551,6,0)</f>
        <v>Москва</v>
      </c>
      <c r="H50" s="82">
        <v>1.0784722222222222E-4</v>
      </c>
      <c r="I50" s="82">
        <f>J50-H50</f>
        <v>2.399768518518519E-4</v>
      </c>
      <c r="J50" s="83">
        <v>3.4782407407407413E-4</v>
      </c>
      <c r="K50" s="84">
        <f>$K$19/((J50*24))</f>
        <v>59.896179954745101</v>
      </c>
      <c r="L50" s="85" t="s">
        <v>50</v>
      </c>
      <c r="M50" s="86"/>
    </row>
    <row r="51" spans="1:13" s="87" customFormat="1" ht="30" customHeight="1" x14ac:dyDescent="0.25">
      <c r="A51" s="77">
        <v>29</v>
      </c>
      <c r="B51" s="89">
        <v>43</v>
      </c>
      <c r="C51" s="79">
        <f>VLOOKUP(B51,[1]Список!$A$1:$F$551,2,0)</f>
        <v>10100512390</v>
      </c>
      <c r="D51" s="80" t="str">
        <f>VLOOKUP(B51,[1]Список!$A$1:$F$551,3,0)</f>
        <v>РАЗБИЦКИЙ Артемий</v>
      </c>
      <c r="E51" s="81">
        <f>VLOOKUP(B51,[1]Список!$A$1:$F$551,4,0)</f>
        <v>38719</v>
      </c>
      <c r="F51" s="79" t="str">
        <f>VLOOKUP(B51,[1]Список!$A$1:$F$551,5,0)</f>
        <v>КМС</v>
      </c>
      <c r="G51" s="79" t="str">
        <f>VLOOKUP(B51,[1]Список!$A$1:$F$551,6,0)</f>
        <v>Москва</v>
      </c>
      <c r="H51" s="82">
        <v>1.1942129629629629E-4</v>
      </c>
      <c r="I51" s="82">
        <f>J51-H51</f>
        <v>2.6377314814814812E-4</v>
      </c>
      <c r="J51" s="83">
        <v>3.8319444444444441E-4</v>
      </c>
      <c r="K51" s="84">
        <f>$K$19/((J51*24))</f>
        <v>54.367524465386019</v>
      </c>
      <c r="L51" s="85" t="s">
        <v>51</v>
      </c>
      <c r="M51" s="86"/>
    </row>
    <row r="52" spans="1:13" s="87" customFormat="1" ht="30" customHeight="1" x14ac:dyDescent="0.25">
      <c r="A52" s="77">
        <v>30</v>
      </c>
      <c r="B52" s="90">
        <v>42</v>
      </c>
      <c r="C52" s="79">
        <f>VLOOKUP(B52,[1]Список!$A$1:$F$551,2,0)</f>
        <v>10121020538</v>
      </c>
      <c r="D52" s="80" t="str">
        <f>VLOOKUP(B52,[1]Список!$A$1:$F$551,3,0)</f>
        <v>ПЕРЕСЫПКИН Никита</v>
      </c>
      <c r="E52" s="81">
        <f>VLOOKUP(B52,[1]Список!$A$1:$F$551,4,0)</f>
        <v>39073</v>
      </c>
      <c r="F52" s="79" t="str">
        <f>VLOOKUP(B52,[1]Список!$A$1:$F$551,5,0)</f>
        <v>1 сп.р.</v>
      </c>
      <c r="G52" s="79" t="str">
        <f>VLOOKUP(B52,[1]Список!$A$1:$F$551,6,0)</f>
        <v>Москва</v>
      </c>
      <c r="H52" s="82">
        <v>1.1918981481481481E-4</v>
      </c>
      <c r="I52" s="82">
        <f>J52-H52</f>
        <v>2.6645833333333334E-4</v>
      </c>
      <c r="J52" s="83">
        <v>3.8564814814814815E-4</v>
      </c>
      <c r="K52" s="84">
        <f>$K$19/((J52*24))</f>
        <v>54.021608643457384</v>
      </c>
      <c r="L52" s="85" t="s">
        <v>51</v>
      </c>
      <c r="M52" s="86"/>
    </row>
    <row r="53" spans="1:13" s="87" customFormat="1" ht="30" customHeight="1" thickBot="1" x14ac:dyDescent="0.3">
      <c r="A53" s="91"/>
      <c r="B53" s="92"/>
      <c r="C53" s="92"/>
      <c r="D53" s="92"/>
      <c r="E53" s="93"/>
      <c r="F53" s="92"/>
      <c r="G53" s="92"/>
      <c r="H53" s="94"/>
      <c r="I53" s="95"/>
      <c r="J53" s="96"/>
      <c r="K53" s="97"/>
      <c r="L53" s="98"/>
      <c r="M53" s="99"/>
    </row>
    <row r="54" spans="1:13" ht="23.25" customHeight="1" thickTop="1" thickBot="1" x14ac:dyDescent="0.3">
      <c r="A54" s="100"/>
    </row>
    <row r="55" spans="1:13" ht="15.75" thickTop="1" x14ac:dyDescent="0.25">
      <c r="A55" s="101" t="s">
        <v>52</v>
      </c>
      <c r="B55" s="102"/>
      <c r="C55" s="102"/>
      <c r="D55" s="102"/>
      <c r="E55" s="103"/>
      <c r="F55" s="103"/>
      <c r="G55" s="102"/>
      <c r="H55" s="102"/>
      <c r="I55" s="102"/>
      <c r="J55" s="102"/>
      <c r="K55" s="102"/>
      <c r="L55" s="102"/>
      <c r="M55" s="104"/>
    </row>
    <row r="56" spans="1:13" ht="15" x14ac:dyDescent="0.25">
      <c r="A56" s="105" t="s">
        <v>53</v>
      </c>
      <c r="B56" s="40"/>
      <c r="C56" s="106"/>
      <c r="D56" s="40"/>
      <c r="E56" s="107"/>
      <c r="F56" s="40"/>
      <c r="G56" s="108"/>
      <c r="H56" s="109"/>
      <c r="I56" s="47"/>
      <c r="J56" s="47"/>
      <c r="K56" s="47"/>
      <c r="L56" s="110"/>
      <c r="M56" s="111"/>
    </row>
    <row r="57" spans="1:13" ht="15" x14ac:dyDescent="0.25">
      <c r="A57" s="105" t="s">
        <v>54</v>
      </c>
      <c r="B57" s="40"/>
      <c r="C57" s="112"/>
      <c r="D57" s="40"/>
      <c r="E57" s="107"/>
      <c r="F57" s="40"/>
      <c r="G57" s="108"/>
      <c r="H57" s="109"/>
      <c r="I57" s="47"/>
      <c r="J57" s="47"/>
      <c r="K57" s="47"/>
      <c r="L57" s="110"/>
      <c r="M57" s="111"/>
    </row>
    <row r="58" spans="1:13" ht="4.5" customHeight="1" x14ac:dyDescent="0.25">
      <c r="A58" s="113"/>
      <c r="B58" s="114"/>
      <c r="C58" s="114"/>
      <c r="D58" s="47"/>
      <c r="E58" s="115"/>
      <c r="F58" s="47"/>
      <c r="G58" s="47"/>
      <c r="H58" s="47"/>
      <c r="I58" s="47"/>
      <c r="J58" s="47"/>
      <c r="K58" s="47"/>
      <c r="L58" s="47"/>
      <c r="M58" s="116"/>
    </row>
    <row r="59" spans="1:13" ht="26.25" customHeight="1" x14ac:dyDescent="0.25">
      <c r="A59" s="117"/>
      <c r="B59" s="118"/>
      <c r="C59" s="118"/>
      <c r="D59" s="119" t="s">
        <v>55</v>
      </c>
      <c r="E59" s="119"/>
      <c r="F59" s="119"/>
      <c r="G59" s="119" t="s">
        <v>56</v>
      </c>
      <c r="H59" s="119"/>
      <c r="I59" s="119"/>
      <c r="J59" s="119" t="s">
        <v>57</v>
      </c>
      <c r="K59" s="119"/>
      <c r="L59" s="119"/>
      <c r="M59" s="120"/>
    </row>
    <row r="60" spans="1:13" ht="15.75" x14ac:dyDescent="0.25">
      <c r="A60" s="121"/>
      <c r="B60" s="122"/>
      <c r="C60" s="122"/>
      <c r="D60" s="122"/>
      <c r="E60" s="122"/>
      <c r="F60" s="123"/>
      <c r="J60" s="123"/>
      <c r="K60" s="123"/>
      <c r="L60" s="123"/>
      <c r="M60" s="124"/>
    </row>
    <row r="61" spans="1:13" ht="15.75" x14ac:dyDescent="0.25">
      <c r="A61" s="121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5"/>
    </row>
    <row r="62" spans="1:13" x14ac:dyDescent="0.25">
      <c r="A62" s="126"/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8"/>
    </row>
    <row r="63" spans="1:13" x14ac:dyDescent="0.25">
      <c r="A63" s="129"/>
      <c r="D63" s="3"/>
      <c r="E63" s="130"/>
      <c r="F63" s="3"/>
      <c r="G63" s="3"/>
      <c r="H63" s="3"/>
      <c r="I63" s="3"/>
      <c r="J63" s="3"/>
      <c r="K63" s="3"/>
      <c r="L63" s="3"/>
      <c r="M63" s="131"/>
    </row>
    <row r="64" spans="1:13" x14ac:dyDescent="0.25">
      <c r="A64" s="129"/>
      <c r="D64" s="3"/>
      <c r="E64" s="130"/>
      <c r="F64" s="3"/>
      <c r="G64" s="3"/>
      <c r="H64" s="3"/>
      <c r="I64" s="3"/>
      <c r="J64" s="3"/>
      <c r="K64" s="3"/>
      <c r="L64" s="3"/>
      <c r="M64" s="131"/>
    </row>
    <row r="65" spans="1:13" ht="30" customHeight="1" thickBot="1" x14ac:dyDescent="0.3">
      <c r="A65" s="132" t="s">
        <v>17</v>
      </c>
      <c r="B65" s="133"/>
      <c r="C65" s="133"/>
      <c r="D65" s="134" t="str">
        <f>G19</f>
        <v>А.М.МИЛОШЕВИЧ (1 кат, г.Москва)</v>
      </c>
      <c r="E65" s="134"/>
      <c r="F65" s="134"/>
      <c r="G65" s="134" t="str">
        <f>G17</f>
        <v>В.Н.ГНИДЕНКО (ВК, г.Тула)</v>
      </c>
      <c r="H65" s="134"/>
      <c r="I65" s="134"/>
      <c r="J65" s="134" t="str">
        <f>G18</f>
        <v>О.В.БЕЛОБОРОДОВА (ВК, г.Москва)</v>
      </c>
      <c r="K65" s="134"/>
      <c r="L65" s="134"/>
      <c r="M65" s="135"/>
    </row>
    <row r="66" spans="1:13" ht="13.5" thickTop="1" x14ac:dyDescent="0.25"/>
  </sheetData>
  <mergeCells count="40">
    <mergeCell ref="D65:F65"/>
    <mergeCell ref="G65:I65"/>
    <mergeCell ref="J65:M65"/>
    <mergeCell ref="A55:D55"/>
    <mergeCell ref="G55:M55"/>
    <mergeCell ref="D59:F59"/>
    <mergeCell ref="G59:I59"/>
    <mergeCell ref="J59:M59"/>
    <mergeCell ref="A62:E62"/>
    <mergeCell ref="F62:I62"/>
    <mergeCell ref="J62:M62"/>
    <mergeCell ref="G21:G22"/>
    <mergeCell ref="H21:I21"/>
    <mergeCell ref="J21:J22"/>
    <mergeCell ref="K21:K22"/>
    <mergeCell ref="L21:L22"/>
    <mergeCell ref="M21:M22"/>
    <mergeCell ref="H16:M16"/>
    <mergeCell ref="H17:M17"/>
    <mergeCell ref="H18:M18"/>
    <mergeCell ref="H19:I19"/>
    <mergeCell ref="A21:A22"/>
    <mergeCell ref="B21:B22"/>
    <mergeCell ref="C21:C22"/>
    <mergeCell ref="D21:D22"/>
    <mergeCell ref="E21:E22"/>
    <mergeCell ref="F21:F22"/>
    <mergeCell ref="A8:M8"/>
    <mergeCell ref="A9:M9"/>
    <mergeCell ref="A10:M10"/>
    <mergeCell ref="A11:M11"/>
    <mergeCell ref="A12:M12"/>
    <mergeCell ref="A15:G15"/>
    <mergeCell ref="H15:M15"/>
    <mergeCell ref="A1:M1"/>
    <mergeCell ref="A2:M2"/>
    <mergeCell ref="A3:M3"/>
    <mergeCell ref="A4:M4"/>
    <mergeCell ref="A6:M6"/>
    <mergeCell ref="A7:M7"/>
  </mergeCells>
  <conditionalFormatting sqref="G56:G57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9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500 м юн-ры 19-22</vt:lpstr>
      <vt:lpstr>'Гит с ходу 500 м юн-ры 19-22'!Заголовки_для_печати</vt:lpstr>
      <vt:lpstr>'Гит с ходу 500 м юн-ры 19-22'!Область_печати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2025-02-10T12:23:33Z</dcterms:created>
  <dcterms:modified xsi:type="dcterms:W3CDTF">2025-02-10T12:24:12Z</dcterms:modified>
</cp:coreProperties>
</file>