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отсечек'!$A$1:$L$63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J42" i="2"/>
  <c r="I43" i="2"/>
  <c r="J43" i="2"/>
  <c r="I44" i="2"/>
  <c r="J44" i="2"/>
  <c r="I32" i="2" l="1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J45" i="2"/>
  <c r="I31" i="2" l="1"/>
  <c r="J31" i="2"/>
  <c r="J63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55" i="2" l="1"/>
  <c r="H54" i="2"/>
  <c r="H53" i="2"/>
  <c r="H52" i="2"/>
  <c r="H51" i="2"/>
  <c r="L52" i="2"/>
  <c r="L51" i="2"/>
  <c r="L50" i="2"/>
  <c r="L49" i="2"/>
  <c r="L48" i="2"/>
  <c r="L53" i="2"/>
  <c r="L54" i="2"/>
  <c r="H63" i="2"/>
  <c r="E63" i="2"/>
  <c r="H50" i="2" l="1"/>
  <c r="H4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<sst xmlns="http://schemas.openxmlformats.org/spreadsheetml/2006/main" count="403" uniqueCount="264">
  <si>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</si>
  <si>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</si>
  <si>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</si>
  <si>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</si>
  <si>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</si>
  <si>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</si>
  <si>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</si>
  <si>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</si>
  <si>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</si>
  <si>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</si>
  <si>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</si>
  <si>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</si>
  <si>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</si>
  <si>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</si>
  <si>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</si>
  <si>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</si>
  <si>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</si>
  <si>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</si>
  <si>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</si>
  <si>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</si>
  <si>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</si>
  <si>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</si>
  <si>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</si>
  <si>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</si>
  <si>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</si>
  <si>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</si>
  <si>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</si>
  <si>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</si>
  <si>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</si>
  <si>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</si>
  <si>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</si>
  <si>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</si>
  <si>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</si>
  <si>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</si>
  <si>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</si>
  <si>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</si>
  <si>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</si>
  <si>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</si>
  <si>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</si>
  <si>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</si>
  <si>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</si>
  <si>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</si>
  <si>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</si>
  <si>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</si>
  <si>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</si>
  <si>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</si>
  <si>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</si>
  <si>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</si>
  <si>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</si>
  <si>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</si>
  <si>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</si>
  <si>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</si>
  <si>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</si>
  <si>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</si>
  <si>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</si>
  <si>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</si>
  <si>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</si>
  <si>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</si>
  <si>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</si>
  <si>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</si>
  <si>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</si>
  <si>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</si>
  <si>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</si>
  <si>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</si>
  <si>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</si>
  <si>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</si>
  <si>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</si>
  <si>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</si>
  <si>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</si>
  <si>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</si>
  <si>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</si>
  <si>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</si>
  <si>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</si>
  <si>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</si>
  <si>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</si>
  <si>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</si>
  <si>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</si>
  <si>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</si>
  <si>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</si>
  <si>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</si>
  <si>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</si>
  <si>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</si>
  <si>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</si>
  <si>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</si>
  <si>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</si>
  <si>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</si>
  <si>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</si>
  <si>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</si>
  <si>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</si>
  <si>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</si>
  <si>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</si>
  <si>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</si>
  <si>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</si>
  <si>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</si>
  <si>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</si>
  <si>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</si>
  <si>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</si>
  <si>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</si>
  <si>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</si>
  <si>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</si>
  <si>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</si>
  <si>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</si>
  <si>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</si>
  <si>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</si>
  <si>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</si>
  <si>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</si>
  <si>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</si>
  <si>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</si>
  <si>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</si>
  <si>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</si>
  <si>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</si>
  <si>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</si>
  <si>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</si>
  <si>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</si>
  <si>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</si>
  <si>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</si>
  <si>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</si>
  <si>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</si>
  <si>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</si>
  <si>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</si>
  <si>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</si>
  <si>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</si>
  <si>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</si>
  <si>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</si>
  <si>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</si>
  <si>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</si>
  <si>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</si>
  <si>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</si>
  <si>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</si>
  <si>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</si>
  <si>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</si>
  <si>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</si>
  <si>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</si>
  <si>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</si>
  <si>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</si>
  <si>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</si>
  <si>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</si>
  <si>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</si>
  <si>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</si>
  <si>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</si>
  <si>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</si>
  <si>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</si>
  <si>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</si>
  <si>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</si>
  <si>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</si>
  <si>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</si>
  <si>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</si>
  <si>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</si>
  <si>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</si>
  <si>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</si>
  <si>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</si>
  <si>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</si>
  <si>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</si>
  <si>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</si>
  <si>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</si>
  <si>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</si>
  <si>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</si>
  <si>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</si>
  <si>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</si>
  <si>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</si>
  <si>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</si>
  <si>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</si>
  <si>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</si>
  <si>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</si>
  <si>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</si>
  <si>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</si>
  <si>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</si>
  <si>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</si>
  <si>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</si>
  <si>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</si>
  <si>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</si>
  <si>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</si>
  <si>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</si>
  <si>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</si>
  <si>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</si>
  <si>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</si>
  <si>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</si>
  <si>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</si>
  <si>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</si>
  <si>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</si>
  <si>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</si>
  <si>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</si>
  <si>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</si>
  <si>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</si>
  <si>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</si>
  <si>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</si>
  <si>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</si>
  <si>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</si>
  <si>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</si>
  <si>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</si>
  <si>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</si>
  <si>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25,0 км/1</t>
  </si>
  <si>
    <t>ЖЕРЕБЦОВА М.С. (ВК, г. ЧИТА)</t>
  </si>
  <si>
    <t>КЛЮЧНИКОВА О.А. (ВК, г. ЧИТА)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</si>
  <si>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</si>
  <si>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t>Иркутская область</t>
  </si>
  <si>
    <t>Хабаровский край</t>
  </si>
  <si>
    <t>Республика Бурятия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</si>
  <si>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</si>
  <si>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</si>
  <si>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</si>
  <si>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</si>
  <si>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</si>
  <si>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</si>
  <si>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24 сентября 2021 года</t>
    </r>
  </si>
  <si>
    <t>№ ЕКП 2021: 33282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</si>
  <si>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45м</t>
    </r>
  </si>
  <si>
    <t>ПУСТЫНСКИЙ А.Л. (ВК, г. УСОЛЬЕ-СИБИРСКОЕ)</t>
  </si>
  <si>
    <t>НАЗВАНИЕ ТРАССЫ / РЕГ. НОМЕР: п. Тельма-п.Б.Елань</t>
  </si>
  <si>
    <t>Температура: +9</t>
  </si>
  <si>
    <t>Влажность: 80%</t>
  </si>
  <si>
    <t>Осадки: пасмурно. Дождь</t>
  </si>
  <si>
    <t>Администрация г. УСОЛЬЕ-СИБИРСКОЕ И УСОЛЬСКОГО РАЙОНА</t>
  </si>
  <si>
    <t>Девушки 15-16 лет</t>
  </si>
  <si>
    <t>СЫЧЕВА Марина</t>
  </si>
  <si>
    <t>29.07.2005</t>
  </si>
  <si>
    <t>САМОЙЛОВА Анастасия</t>
  </si>
  <si>
    <t>22.01.2006</t>
  </si>
  <si>
    <t>РУЖНИКОВА Анастасия</t>
  </si>
  <si>
    <t>22.05.2005</t>
  </si>
  <si>
    <t>КОВЯЗИНА Валерия</t>
  </si>
  <si>
    <t>01.05.2005</t>
  </si>
  <si>
    <t>ВЫДРИНА Анна</t>
  </si>
  <si>
    <t>26.05.2005</t>
  </si>
  <si>
    <t>МИГУНОВА Ольга</t>
  </si>
  <si>
    <t>02.08.2006</t>
  </si>
  <si>
    <t>Забайкальский край</t>
  </si>
  <si>
    <t>ЧУПРУНОВА Дарья</t>
  </si>
  <si>
    <t>16.08.2005</t>
  </si>
  <si>
    <t>ОСИНЦЕВА Таисия</t>
  </si>
  <si>
    <t>07.06.2005</t>
  </si>
  <si>
    <t>Республика Хакасия</t>
  </si>
  <si>
    <t>ИВЧЕНКО Татьяна</t>
  </si>
  <si>
    <t>25.01.2005</t>
  </si>
  <si>
    <t>ЛЕБЕДЕВА Аделина</t>
  </si>
  <si>
    <t>31.03.2006</t>
  </si>
  <si>
    <t>ФАТЕЕВА Александра</t>
  </si>
  <si>
    <t>12.03.2006</t>
  </si>
  <si>
    <t>БЕЛИМЕНКО Мария</t>
  </si>
  <si>
    <t>27.07.2006</t>
  </si>
  <si>
    <t>КАЗАНОВА Анна</t>
  </si>
  <si>
    <t>01.01.2005</t>
  </si>
  <si>
    <t>ЛЕЗИНА Алиса</t>
  </si>
  <si>
    <t>30.06.2005</t>
  </si>
  <si>
    <t>СТРИЖОВА Ксения</t>
  </si>
  <si>
    <t>22.06.2005</t>
  </si>
  <si>
    <t>КОРХОВА Анастасия</t>
  </si>
  <si>
    <t>03.07.2006</t>
  </si>
  <si>
    <t>Кемеровская область</t>
  </si>
  <si>
    <t>КИРЕЕВА Мария</t>
  </si>
  <si>
    <t>04.08.2005</t>
  </si>
  <si>
    <t>БИКАНОВА Руслана</t>
  </si>
  <si>
    <t>14.03.2005</t>
  </si>
  <si>
    <t>ЛАПИЦКАЯ Виктория</t>
  </si>
  <si>
    <t>27.08.2006</t>
  </si>
  <si>
    <t>ЕЛИЗАРЬЕВА Виктория</t>
  </si>
  <si>
    <t>17.10.2006</t>
  </si>
  <si>
    <t>ПРОКОПЦОВА Кристина</t>
  </si>
  <si>
    <t>09.09.2006</t>
  </si>
  <si>
    <t>СТЕПАНОВА Виктория</t>
  </si>
  <si>
    <t>19.08.2005</t>
  </si>
  <si>
    <t>НФ</t>
  </si>
  <si>
    <t>ИГНАТЬЕВА Ксения</t>
  </si>
  <si>
    <t>02.01.2006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</si>
</sst>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5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165" fontId="3" fillId="0" borderId="44" xfId="4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57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58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57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4" t="s">
        <v>26</v>
      </c>
      <c r="B18" s="196" t="s">
        <v>19</v>
      </c>
      <c r="C18" s="196" t="s">
        <v>20</v>
      </c>
      <c r="D18" s="198" t="s">
        <v>21</v>
      </c>
      <c r="E18" s="196" t="s">
        <v>22</v>
      </c>
      <c r="F18" s="196" t="s">
        <v>29</v>
      </c>
      <c r="G18" s="192" t="s">
        <v>23</v>
      </c>
    </row>
    <row r="19" spans="1:13" s="36" customFormat="1" ht="22.5" customHeight="1" x14ac:dyDescent="0.2">
      <c r="A19" s="195"/>
      <c r="B19" s="197"/>
      <c r="C19" s="197"/>
      <c r="D19" s="199"/>
      <c r="E19" s="197"/>
      <c r="F19" s="200"/>
      <c r="G19" s="19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0.88238382624175504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8.1637045357296989E-2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6.2028897211326872E-2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0.38540099063204902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0.56745375032829237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0.80105700664324242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0.27994814183774608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3.3619687915970586E-2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0.83009314425733827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0.10535350996436244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4.4812437348554668E-2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0.12049638522802997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0.88499443535771782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5.4440186318357453E-3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0.43698271448638448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0.54319222892432872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0.54957125407327678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0.5121172680726428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0.13268866781305821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0.73446533384912605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0.10742389344807945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0.27460544898250894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8.0378079183010653E-2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0.64121638857218621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4.3000940497170403E-2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0.88299270382830164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0.26907357909717988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0.75227058160971227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0.3534411058550474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0.67531570142294672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0.24265565705267778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0.12511187921115585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6.8600678221822919E-3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0.61373519888396277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0.64653785069251635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0.91416798353646633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5.5966875168002916E-2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0.53538423960866321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0.71558925374096982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0.5866390827104111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0.24810292172962245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0.30276363921882288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0.84298043932623123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0.93322948191920352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0.21892928564450431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0.47339897916695017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7.863228784354237E-2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0.6741072650922717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0.18989487382528492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5.1649017448656576E-2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1.1163478044790009E-2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0.75333630564221887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0.87176150519186102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0.69668798639386309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0.67606427415888914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0.1891328486694609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0.3455493293711972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0.94511376487448506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0.63740089539417866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0.97547971273939926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5.4248803260353862E-2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0.87911173656287256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2.2692763603828436E-2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0.63047923807479067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0.68662665488123487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0.4457118220936207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0.25013866826675402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0.92464320648963516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0.2843680013848624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3.9022838163201845E-2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8.0339124511663584E-3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0.66798546126129033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0.62104749574059792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8.3137610052847144E-2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0.37094497069518251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0.65370201689227236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0.93922726645647903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0.32186245357963772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0.98045525207514272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0.87293143531744344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0.48423422687657358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0.94520966796189199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0.88947765634751175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0.15361614204434693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8.9733168788837747E-2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0.76117493346204979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0.24881793588764733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0.20343346368482906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1.293968093932385E-2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0.32044544044073797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0.68498966302282194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8.825138552965972E-2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0.29557984715971941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4"/>
  <sheetViews>
    <sheetView tabSelected="1" view="pageBreakPreview" topLeftCell="A32" zoomScale="90" zoomScaleNormal="100" zoomScaleSheetLayoutView="90" workbookViewId="0">
      <selection activeCell="L25" sqref="L25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20.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11" t="s">
        <v>37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20.25" customHeight="1" x14ac:dyDescent="0.2">
      <c r="A2" s="211" t="s">
        <v>200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0.25" customHeight="1" x14ac:dyDescent="0.2">
      <c r="A3" s="211" t="s">
        <v>38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20.25" customHeight="1" x14ac:dyDescent="0.2">
      <c r="A4" s="211" t="s">
        <v>201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ht="21.75" customHeight="1" x14ac:dyDescent="0.2">
      <c r="A5" s="213" t="s">
        <v>212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2" s="66" customFormat="1" ht="28.5" x14ac:dyDescent="0.2">
      <c r="A6" s="212" t="s">
        <v>39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66" customFormat="1" ht="18" customHeight="1" x14ac:dyDescent="0.2">
      <c r="A7" s="206" t="s">
        <v>40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66" customFormat="1" ht="18" customHeight="1" thickBot="1" x14ac:dyDescent="0.25">
      <c r="A8" s="210" t="s">
        <v>202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" customHeight="1" thickTop="1" x14ac:dyDescent="0.2">
      <c r="A9" s="218" t="s">
        <v>41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20"/>
    </row>
    <row r="10" spans="1:12" ht="18" customHeight="1" x14ac:dyDescent="0.2">
      <c r="A10" s="221" t="s">
        <v>1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3"/>
    </row>
    <row r="11" spans="1:12" ht="19.5" customHeight="1" x14ac:dyDescent="0.2">
      <c r="A11" s="221" t="s">
        <v>213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3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5" t="s">
        <v>203</v>
      </c>
      <c r="B13" s="70"/>
      <c r="C13" s="97"/>
      <c r="D13" s="98"/>
      <c r="E13" s="71"/>
      <c r="F13" s="143"/>
      <c r="G13" s="146" t="s">
        <v>194</v>
      </c>
      <c r="H13" s="71"/>
      <c r="I13" s="71"/>
      <c r="J13" s="71"/>
      <c r="K13" s="72"/>
      <c r="L13" s="73" t="s">
        <v>171</v>
      </c>
    </row>
    <row r="14" spans="1:12" ht="15.75" x14ac:dyDescent="0.2">
      <c r="A14" s="74" t="s">
        <v>204</v>
      </c>
      <c r="B14" s="75"/>
      <c r="C14" s="99"/>
      <c r="D14" s="100"/>
      <c r="E14" s="76"/>
      <c r="F14" s="144"/>
      <c r="G14" s="147" t="s">
        <v>206</v>
      </c>
      <c r="H14" s="76"/>
      <c r="I14" s="76"/>
      <c r="J14" s="76"/>
      <c r="K14" s="77"/>
      <c r="L14" s="148" t="s">
        <v>205</v>
      </c>
    </row>
    <row r="15" spans="1:12" ht="15" x14ac:dyDescent="0.2">
      <c r="A15" s="224" t="s">
        <v>8</v>
      </c>
      <c r="B15" s="208"/>
      <c r="C15" s="208"/>
      <c r="D15" s="208"/>
      <c r="E15" s="208"/>
      <c r="F15" s="208"/>
      <c r="G15" s="225"/>
      <c r="H15" s="207" t="s">
        <v>9</v>
      </c>
      <c r="I15" s="208"/>
      <c r="J15" s="208"/>
      <c r="K15" s="208"/>
      <c r="L15" s="209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208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9" t="s">
        <v>207</v>
      </c>
      <c r="H17" s="83" t="s">
        <v>189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9" t="s">
        <v>193</v>
      </c>
      <c r="H18" s="83" t="s">
        <v>190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50" t="s">
        <v>192</v>
      </c>
      <c r="H19" s="83" t="s">
        <v>188</v>
      </c>
      <c r="I19" s="84"/>
      <c r="J19" s="84"/>
      <c r="K19" s="151">
        <v>25</v>
      </c>
      <c r="L19" s="152" t="s">
        <v>191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6" t="s">
        <v>42</v>
      </c>
      <c r="B21" s="204" t="s">
        <v>19</v>
      </c>
      <c r="C21" s="204" t="s">
        <v>43</v>
      </c>
      <c r="D21" s="204" t="s">
        <v>20</v>
      </c>
      <c r="E21" s="204" t="s">
        <v>21</v>
      </c>
      <c r="F21" s="204" t="s">
        <v>44</v>
      </c>
      <c r="G21" s="204" t="s">
        <v>22</v>
      </c>
      <c r="H21" s="204" t="s">
        <v>45</v>
      </c>
      <c r="I21" s="204" t="s">
        <v>46</v>
      </c>
      <c r="J21" s="204" t="s">
        <v>47</v>
      </c>
      <c r="K21" s="216" t="s">
        <v>48</v>
      </c>
      <c r="L21" s="228" t="s">
        <v>23</v>
      </c>
      <c r="M21" s="214" t="s">
        <v>56</v>
      </c>
      <c r="N21" s="215" t="s">
        <v>57</v>
      </c>
    </row>
    <row r="22" spans="1:14" s="93" customFormat="1" ht="13.5" customHeight="1" x14ac:dyDescent="0.2">
      <c r="A22" s="227"/>
      <c r="B22" s="205"/>
      <c r="C22" s="205"/>
      <c r="D22" s="205"/>
      <c r="E22" s="205"/>
      <c r="F22" s="205"/>
      <c r="G22" s="205"/>
      <c r="H22" s="205"/>
      <c r="I22" s="205"/>
      <c r="J22" s="205"/>
      <c r="K22" s="217"/>
      <c r="L22" s="229"/>
      <c r="M22" s="214"/>
      <c r="N22" s="215"/>
    </row>
    <row r="23" spans="1:14" ht="18.75" customHeight="1" x14ac:dyDescent="0.2">
      <c r="A23" s="159">
        <v>1</v>
      </c>
      <c r="B23" s="102">
        <v>138</v>
      </c>
      <c r="C23" s="102">
        <v>10077687078</v>
      </c>
      <c r="D23" s="103" t="s">
        <v>214</v>
      </c>
      <c r="E23" s="104" t="s">
        <v>215</v>
      </c>
      <c r="F23" s="94" t="s">
        <v>61</v>
      </c>
      <c r="G23" s="132" t="s">
        <v>131</v>
      </c>
      <c r="H23" s="179">
        <v>2.6963773148148146E-2</v>
      </c>
      <c r="I23" s="179"/>
      <c r="J23" s="142">
        <f t="shared" ref="J23:J30" si="0">IFERROR($K$19*3600/(HOUR(H23)*3600+MINUTE(H23)*60+SECOND(H23)),"")</f>
        <v>38.626609442060087</v>
      </c>
      <c r="K23" s="95" t="s">
        <v>61</v>
      </c>
      <c r="L23" s="160"/>
      <c r="M23" s="101">
        <v>0.52470358796296301</v>
      </c>
      <c r="N23" s="173">
        <v>0.51249999999999596</v>
      </c>
    </row>
    <row r="24" spans="1:14" ht="18.75" customHeight="1" x14ac:dyDescent="0.2">
      <c r="A24" s="159">
        <v>2</v>
      </c>
      <c r="B24" s="102">
        <v>68</v>
      </c>
      <c r="C24" s="102">
        <v>10104614682</v>
      </c>
      <c r="D24" s="103" t="s">
        <v>216</v>
      </c>
      <c r="E24" s="104" t="s">
        <v>217</v>
      </c>
      <c r="F24" s="94" t="s">
        <v>170</v>
      </c>
      <c r="G24" s="132" t="s">
        <v>195</v>
      </c>
      <c r="H24" s="179">
        <v>2.7501157407407408E-2</v>
      </c>
      <c r="I24" s="141">
        <f t="shared" ref="I24:I30" si="1">H24-$H$23</f>
        <v>5.3738425925926175E-4</v>
      </c>
      <c r="J24" s="142">
        <f t="shared" si="0"/>
        <v>37.878787878787875</v>
      </c>
      <c r="K24" s="95" t="s">
        <v>61</v>
      </c>
      <c r="L24" s="160"/>
      <c r="M24" s="101">
        <v>0.5149914351851852</v>
      </c>
      <c r="N24" s="173">
        <v>0.50277777777777399</v>
      </c>
    </row>
    <row r="25" spans="1:14" ht="18.75" customHeight="1" x14ac:dyDescent="0.2">
      <c r="A25" s="159">
        <v>3</v>
      </c>
      <c r="B25" s="102">
        <v>69</v>
      </c>
      <c r="C25" s="102">
        <v>10104450186</v>
      </c>
      <c r="D25" s="103" t="s">
        <v>218</v>
      </c>
      <c r="E25" s="104" t="s">
        <v>219</v>
      </c>
      <c r="F25" s="105" t="s">
        <v>61</v>
      </c>
      <c r="G25" s="132" t="s">
        <v>195</v>
      </c>
      <c r="H25" s="179">
        <v>2.7560879629629626E-2</v>
      </c>
      <c r="I25" s="141">
        <f t="shared" si="1"/>
        <v>5.9710648148147971E-4</v>
      </c>
      <c r="J25" s="142">
        <f t="shared" si="0"/>
        <v>37.799244015119697</v>
      </c>
      <c r="K25" s="95" t="s">
        <v>61</v>
      </c>
      <c r="L25" s="161"/>
      <c r="M25" s="101">
        <v>0.47557743055555557</v>
      </c>
      <c r="N25" s="173">
        <v>0.46319444444444402</v>
      </c>
    </row>
    <row r="26" spans="1:14" ht="18.75" customHeight="1" x14ac:dyDescent="0.2">
      <c r="A26" s="159">
        <v>4</v>
      </c>
      <c r="B26" s="102">
        <v>70</v>
      </c>
      <c r="C26" s="102">
        <v>10104450792</v>
      </c>
      <c r="D26" s="103" t="s">
        <v>220</v>
      </c>
      <c r="E26" s="104" t="s">
        <v>221</v>
      </c>
      <c r="F26" s="105" t="s">
        <v>61</v>
      </c>
      <c r="G26" s="132" t="s">
        <v>195</v>
      </c>
      <c r="H26" s="179">
        <v>2.7959837962962961E-2</v>
      </c>
      <c r="I26" s="141">
        <f t="shared" si="1"/>
        <v>9.9606481481481421E-4</v>
      </c>
      <c r="J26" s="142">
        <f t="shared" si="0"/>
        <v>37.251655629139073</v>
      </c>
      <c r="K26" s="95" t="s">
        <v>61</v>
      </c>
      <c r="L26" s="160"/>
      <c r="M26" s="101">
        <v>0.50898958333333333</v>
      </c>
      <c r="N26" s="173">
        <v>0.49652777777777501</v>
      </c>
    </row>
    <row r="27" spans="1:14" ht="18.75" customHeight="1" x14ac:dyDescent="0.2">
      <c r="A27" s="159">
        <v>5</v>
      </c>
      <c r="B27" s="102">
        <v>153</v>
      </c>
      <c r="C27" s="102">
        <v>10107235302</v>
      </c>
      <c r="D27" s="103" t="s">
        <v>222</v>
      </c>
      <c r="E27" s="104" t="s">
        <v>223</v>
      </c>
      <c r="F27" s="94" t="s">
        <v>170</v>
      </c>
      <c r="G27" s="132" t="s">
        <v>196</v>
      </c>
      <c r="H27" s="179">
        <v>2.9247916666666665E-2</v>
      </c>
      <c r="I27" s="141">
        <f t="shared" si="1"/>
        <v>2.2841435185185187E-3</v>
      </c>
      <c r="J27" s="142">
        <f t="shared" si="0"/>
        <v>35.615354174910962</v>
      </c>
      <c r="K27" s="95" t="s">
        <v>61</v>
      </c>
      <c r="L27" s="160"/>
      <c r="M27" s="101">
        <v>0.52706354166666669</v>
      </c>
      <c r="N27" s="173">
        <v>0.51458333333332895</v>
      </c>
    </row>
    <row r="28" spans="1:14" ht="18.75" customHeight="1" x14ac:dyDescent="0.2">
      <c r="A28" s="159">
        <v>6</v>
      </c>
      <c r="B28" s="102">
        <v>13</v>
      </c>
      <c r="C28" s="102">
        <v>10107215605</v>
      </c>
      <c r="D28" s="103" t="s">
        <v>224</v>
      </c>
      <c r="E28" s="104" t="s">
        <v>225</v>
      </c>
      <c r="F28" s="94" t="s">
        <v>61</v>
      </c>
      <c r="G28" s="132" t="s">
        <v>226</v>
      </c>
      <c r="H28" s="179">
        <v>2.9499189814814818E-2</v>
      </c>
      <c r="I28" s="141">
        <f t="shared" si="1"/>
        <v>2.5354166666666719E-3</v>
      </c>
      <c r="J28" s="142">
        <f t="shared" si="0"/>
        <v>35.307963907414674</v>
      </c>
      <c r="K28" s="95"/>
      <c r="L28" s="160"/>
      <c r="M28" s="101">
        <v>0.5216108796296296</v>
      </c>
      <c r="N28" s="173">
        <v>0.50902777777777397</v>
      </c>
    </row>
    <row r="29" spans="1:14" ht="18.75" customHeight="1" x14ac:dyDescent="0.2">
      <c r="A29" s="159">
        <v>7</v>
      </c>
      <c r="B29" s="102">
        <v>157</v>
      </c>
      <c r="C29" s="102">
        <v>10083057343</v>
      </c>
      <c r="D29" s="103" t="s">
        <v>227</v>
      </c>
      <c r="E29" s="104" t="s">
        <v>228</v>
      </c>
      <c r="F29" s="105" t="s">
        <v>170</v>
      </c>
      <c r="G29" s="132" t="s">
        <v>96</v>
      </c>
      <c r="H29" s="179">
        <v>2.963773148148148E-2</v>
      </c>
      <c r="I29" s="141">
        <f t="shared" si="1"/>
        <v>2.6739583333333337E-3</v>
      </c>
      <c r="J29" s="142">
        <f t="shared" si="0"/>
        <v>35.142522452167121</v>
      </c>
      <c r="K29" s="95"/>
      <c r="L29" s="160"/>
      <c r="M29" s="101">
        <v>0.49808935185185188</v>
      </c>
      <c r="N29" s="173">
        <v>0.485416666666664</v>
      </c>
    </row>
    <row r="30" spans="1:14" ht="18.75" customHeight="1" x14ac:dyDescent="0.2">
      <c r="A30" s="159">
        <v>8</v>
      </c>
      <c r="B30" s="102">
        <v>129</v>
      </c>
      <c r="C30" s="102">
        <v>10105085235</v>
      </c>
      <c r="D30" s="103" t="s">
        <v>229</v>
      </c>
      <c r="E30" s="104" t="s">
        <v>230</v>
      </c>
      <c r="F30" s="105" t="s">
        <v>61</v>
      </c>
      <c r="G30" s="132" t="s">
        <v>231</v>
      </c>
      <c r="H30" s="179">
        <v>2.9774074074074078E-2</v>
      </c>
      <c r="I30" s="141">
        <f t="shared" si="1"/>
        <v>2.8103009259259314E-3</v>
      </c>
      <c r="J30" s="142">
        <f t="shared" si="0"/>
        <v>34.992223950233281</v>
      </c>
      <c r="K30" s="95"/>
      <c r="L30" s="160"/>
      <c r="M30" s="101">
        <v>0.48635578703703702</v>
      </c>
      <c r="N30" s="173">
        <v>0.47361111111110998</v>
      </c>
    </row>
    <row r="31" spans="1:14" ht="18.75" customHeight="1" x14ac:dyDescent="0.2">
      <c r="A31" s="159">
        <v>9</v>
      </c>
      <c r="B31" s="102">
        <v>182</v>
      </c>
      <c r="C31" s="102"/>
      <c r="D31" s="103" t="s">
        <v>232</v>
      </c>
      <c r="E31" s="104" t="s">
        <v>233</v>
      </c>
      <c r="F31" s="105" t="s">
        <v>170</v>
      </c>
      <c r="G31" s="132" t="s">
        <v>197</v>
      </c>
      <c r="H31" s="179">
        <v>2.990740740740741E-2</v>
      </c>
      <c r="I31" s="141">
        <f t="shared" ref="I31" si="2">H31-$H$23</f>
        <v>2.9436342592592639E-3</v>
      </c>
      <c r="J31" s="142">
        <f t="shared" ref="J31" si="3">IFERROR($K$19*3600/(HOUR(H31)*3600+MINUTE(H31)*60+SECOND(H31)),"")</f>
        <v>34.829721362229101</v>
      </c>
      <c r="K31" s="95"/>
      <c r="L31" s="160"/>
      <c r="M31" s="101"/>
      <c r="N31" s="173"/>
    </row>
    <row r="32" spans="1:14" ht="18.75" customHeight="1" x14ac:dyDescent="0.2">
      <c r="A32" s="159">
        <v>10</v>
      </c>
      <c r="B32" s="102">
        <v>125</v>
      </c>
      <c r="C32" s="102">
        <v>10114234658</v>
      </c>
      <c r="D32" s="103" t="s">
        <v>234</v>
      </c>
      <c r="E32" s="104" t="s">
        <v>235</v>
      </c>
      <c r="F32" s="105" t="s">
        <v>170</v>
      </c>
      <c r="G32" s="132" t="s">
        <v>231</v>
      </c>
      <c r="H32" s="179">
        <v>2.9939004629629631E-2</v>
      </c>
      <c r="I32" s="141">
        <f t="shared" ref="I32:I45" si="4">H32-$H$23</f>
        <v>2.9752314814814849E-3</v>
      </c>
      <c r="J32" s="142">
        <f t="shared" ref="J32:J45" si="5">IFERROR($K$19*3600/(HOUR(H32)*3600+MINUTE(H32)*60+SECOND(H32)),"")</f>
        <v>34.789331271743329</v>
      </c>
      <c r="K32" s="95"/>
      <c r="L32" s="160"/>
      <c r="M32" s="101"/>
      <c r="N32" s="173"/>
    </row>
    <row r="33" spans="1:14" ht="18.75" customHeight="1" x14ac:dyDescent="0.2">
      <c r="A33" s="159">
        <v>11</v>
      </c>
      <c r="B33" s="102">
        <v>161</v>
      </c>
      <c r="C33" s="102">
        <v>10116168291</v>
      </c>
      <c r="D33" s="103" t="s">
        <v>236</v>
      </c>
      <c r="E33" s="104" t="s">
        <v>237</v>
      </c>
      <c r="F33" s="105" t="s">
        <v>170</v>
      </c>
      <c r="G33" s="132" t="s">
        <v>96</v>
      </c>
      <c r="H33" s="179">
        <v>2.9944444444444444E-2</v>
      </c>
      <c r="I33" s="141">
        <f t="shared" si="4"/>
        <v>2.9806712962962972E-3</v>
      </c>
      <c r="J33" s="142">
        <f t="shared" si="5"/>
        <v>34.789331271743329</v>
      </c>
      <c r="K33" s="95"/>
      <c r="L33" s="160"/>
      <c r="M33" s="101"/>
      <c r="N33" s="173"/>
    </row>
    <row r="34" spans="1:14" ht="18.75" customHeight="1" x14ac:dyDescent="0.2">
      <c r="A34" s="159">
        <v>12</v>
      </c>
      <c r="B34" s="102">
        <v>116</v>
      </c>
      <c r="C34" s="102">
        <v>10117455462</v>
      </c>
      <c r="D34" s="103" t="s">
        <v>238</v>
      </c>
      <c r="E34" s="104" t="s">
        <v>239</v>
      </c>
      <c r="F34" s="105" t="s">
        <v>61</v>
      </c>
      <c r="G34" s="132" t="s">
        <v>231</v>
      </c>
      <c r="H34" s="179">
        <v>2.9988888888888888E-2</v>
      </c>
      <c r="I34" s="141">
        <f t="shared" si="4"/>
        <v>3.0251157407407414E-3</v>
      </c>
      <c r="J34" s="142">
        <f t="shared" si="5"/>
        <v>34.735623311462753</v>
      </c>
      <c r="K34" s="95"/>
      <c r="L34" s="160"/>
      <c r="M34" s="101"/>
      <c r="N34" s="173"/>
    </row>
    <row r="35" spans="1:14" ht="18.75" customHeight="1" x14ac:dyDescent="0.2">
      <c r="A35" s="159">
        <v>13</v>
      </c>
      <c r="B35" s="102">
        <v>17</v>
      </c>
      <c r="C35" s="102"/>
      <c r="D35" s="103" t="s">
        <v>240</v>
      </c>
      <c r="E35" s="104" t="s">
        <v>241</v>
      </c>
      <c r="F35" s="105" t="s">
        <v>170</v>
      </c>
      <c r="G35" s="132" t="s">
        <v>226</v>
      </c>
      <c r="H35" s="179">
        <v>3.0384606481481478E-2</v>
      </c>
      <c r="I35" s="141">
        <f t="shared" si="4"/>
        <v>3.4208333333333313E-3</v>
      </c>
      <c r="J35" s="142">
        <f t="shared" si="5"/>
        <v>34.285714285714285</v>
      </c>
      <c r="K35" s="95"/>
      <c r="L35" s="160"/>
      <c r="M35" s="101"/>
      <c r="N35" s="173"/>
    </row>
    <row r="36" spans="1:14" ht="18.75" customHeight="1" x14ac:dyDescent="0.2">
      <c r="A36" s="159">
        <v>14</v>
      </c>
      <c r="B36" s="102">
        <v>158</v>
      </c>
      <c r="C36" s="102">
        <v>10083057242</v>
      </c>
      <c r="D36" s="103" t="s">
        <v>242</v>
      </c>
      <c r="E36" s="104" t="s">
        <v>243</v>
      </c>
      <c r="F36" s="105" t="s">
        <v>61</v>
      </c>
      <c r="G36" s="132" t="s">
        <v>96</v>
      </c>
      <c r="H36" s="179">
        <v>3.0476504629629631E-2</v>
      </c>
      <c r="I36" s="141">
        <f t="shared" si="4"/>
        <v>3.5127314814814847E-3</v>
      </c>
      <c r="J36" s="142">
        <f t="shared" si="5"/>
        <v>34.181541967337637</v>
      </c>
      <c r="K36" s="95"/>
      <c r="L36" s="160"/>
      <c r="M36" s="101"/>
      <c r="N36" s="173"/>
    </row>
    <row r="37" spans="1:14" ht="18.75" customHeight="1" x14ac:dyDescent="0.2">
      <c r="A37" s="159">
        <v>15</v>
      </c>
      <c r="B37" s="102">
        <v>14</v>
      </c>
      <c r="C37" s="102">
        <v>10108261680</v>
      </c>
      <c r="D37" s="103" t="s">
        <v>244</v>
      </c>
      <c r="E37" s="104" t="s">
        <v>245</v>
      </c>
      <c r="F37" s="105" t="s">
        <v>169</v>
      </c>
      <c r="G37" s="132" t="s">
        <v>226</v>
      </c>
      <c r="H37" s="179">
        <v>3.0584259259259259E-2</v>
      </c>
      <c r="I37" s="141">
        <f t="shared" si="4"/>
        <v>3.6204861111111125E-3</v>
      </c>
      <c r="J37" s="142">
        <f t="shared" si="5"/>
        <v>34.065102195306586</v>
      </c>
      <c r="K37" s="95"/>
      <c r="L37" s="160"/>
      <c r="M37" s="101"/>
      <c r="N37" s="173"/>
    </row>
    <row r="38" spans="1:14" ht="18.75" customHeight="1" x14ac:dyDescent="0.2">
      <c r="A38" s="159">
        <v>16</v>
      </c>
      <c r="B38" s="102">
        <v>110</v>
      </c>
      <c r="C38" s="102">
        <v>10105722304</v>
      </c>
      <c r="D38" s="103" t="s">
        <v>246</v>
      </c>
      <c r="E38" s="104" t="s">
        <v>247</v>
      </c>
      <c r="F38" s="105" t="s">
        <v>170</v>
      </c>
      <c r="G38" s="132" t="s">
        <v>248</v>
      </c>
      <c r="H38" s="179">
        <v>3.1014004629629634E-2</v>
      </c>
      <c r="I38" s="141">
        <f t="shared" si="4"/>
        <v>4.050231481481488E-3</v>
      </c>
      <c r="J38" s="142">
        <f t="shared" si="5"/>
        <v>33.582089552238806</v>
      </c>
      <c r="K38" s="95"/>
      <c r="L38" s="160"/>
      <c r="M38" s="101"/>
      <c r="N38" s="173"/>
    </row>
    <row r="39" spans="1:14" ht="18.75" customHeight="1" x14ac:dyDescent="0.2">
      <c r="A39" s="159">
        <v>17</v>
      </c>
      <c r="B39" s="102">
        <v>15</v>
      </c>
      <c r="C39" s="102">
        <v>10107173159</v>
      </c>
      <c r="D39" s="103" t="s">
        <v>249</v>
      </c>
      <c r="E39" s="104" t="s">
        <v>250</v>
      </c>
      <c r="F39" s="105" t="s">
        <v>61</v>
      </c>
      <c r="G39" s="132" t="s">
        <v>226</v>
      </c>
      <c r="H39" s="179">
        <v>3.1508333333333333E-2</v>
      </c>
      <c r="I39" s="141">
        <f t="shared" si="4"/>
        <v>4.5445601851851862E-3</v>
      </c>
      <c r="J39" s="142">
        <f t="shared" si="5"/>
        <v>33.063923585598822</v>
      </c>
      <c r="K39" s="95"/>
      <c r="L39" s="160"/>
      <c r="M39" s="101"/>
      <c r="N39" s="173"/>
    </row>
    <row r="40" spans="1:14" ht="18.75" customHeight="1" x14ac:dyDescent="0.2">
      <c r="A40" s="159">
        <v>18</v>
      </c>
      <c r="B40" s="102">
        <v>106</v>
      </c>
      <c r="C40" s="102">
        <v>10091576266</v>
      </c>
      <c r="D40" s="103" t="s">
        <v>251</v>
      </c>
      <c r="E40" s="104" t="s">
        <v>252</v>
      </c>
      <c r="F40" s="105" t="s">
        <v>170</v>
      </c>
      <c r="G40" s="132" t="s">
        <v>248</v>
      </c>
      <c r="H40" s="179">
        <v>3.1604166666666662E-2</v>
      </c>
      <c r="I40" s="141">
        <f t="shared" si="4"/>
        <v>4.6403935185185159E-3</v>
      </c>
      <c r="J40" s="142">
        <f t="shared" si="5"/>
        <v>32.954961552544859</v>
      </c>
      <c r="K40" s="95"/>
      <c r="L40" s="160"/>
      <c r="M40" s="101"/>
      <c r="N40" s="173"/>
    </row>
    <row r="41" spans="1:14" ht="18.75" customHeight="1" x14ac:dyDescent="0.2">
      <c r="A41" s="159">
        <v>19</v>
      </c>
      <c r="B41" s="102">
        <v>152</v>
      </c>
      <c r="C41" s="102">
        <v>10120394057</v>
      </c>
      <c r="D41" s="103" t="s">
        <v>253</v>
      </c>
      <c r="E41" s="104" t="s">
        <v>254</v>
      </c>
      <c r="F41" s="105" t="s">
        <v>170</v>
      </c>
      <c r="G41" s="132" t="s">
        <v>196</v>
      </c>
      <c r="H41" s="179">
        <v>3.2163773148148146E-2</v>
      </c>
      <c r="I41" s="141">
        <f t="shared" si="4"/>
        <v>5.1999999999999998E-3</v>
      </c>
      <c r="J41" s="142">
        <f t="shared" si="5"/>
        <v>32.38575026988125</v>
      </c>
      <c r="K41" s="95"/>
      <c r="L41" s="160"/>
      <c r="M41" s="101"/>
      <c r="N41" s="173"/>
    </row>
    <row r="42" spans="1:14" ht="18.75" customHeight="1" x14ac:dyDescent="0.2">
      <c r="A42" s="159">
        <v>20</v>
      </c>
      <c r="B42" s="102">
        <v>127</v>
      </c>
      <c r="C42" s="102">
        <v>10117792538</v>
      </c>
      <c r="D42" s="103" t="s">
        <v>255</v>
      </c>
      <c r="E42" s="104" t="s">
        <v>256</v>
      </c>
      <c r="F42" s="105" t="s">
        <v>168</v>
      </c>
      <c r="G42" s="132" t="s">
        <v>231</v>
      </c>
      <c r="H42" s="179">
        <v>3.2253125000000001E-2</v>
      </c>
      <c r="I42" s="141">
        <f t="shared" ref="I42:I44" si="6">H42-$H$23</f>
        <v>5.2893518518518541E-3</v>
      </c>
      <c r="J42" s="142">
        <f t="shared" ref="J42:J44" si="7">IFERROR($K$19*3600/(HOUR(H42)*3600+MINUTE(H42)*60+SECOND(H42)),"")</f>
        <v>32.292787944025832</v>
      </c>
      <c r="K42" s="95"/>
      <c r="L42" s="160"/>
      <c r="M42" s="101"/>
      <c r="N42" s="173"/>
    </row>
    <row r="43" spans="1:14" ht="18.75" customHeight="1" x14ac:dyDescent="0.2">
      <c r="A43" s="159">
        <v>21</v>
      </c>
      <c r="B43" s="102">
        <v>160</v>
      </c>
      <c r="C43" s="102">
        <v>10090057814</v>
      </c>
      <c r="D43" s="103" t="s">
        <v>257</v>
      </c>
      <c r="E43" s="104" t="s">
        <v>258</v>
      </c>
      <c r="F43" s="105" t="s">
        <v>169</v>
      </c>
      <c r="G43" s="132" t="s">
        <v>96</v>
      </c>
      <c r="H43" s="179">
        <v>3.2596759259259256E-2</v>
      </c>
      <c r="I43" s="141">
        <f t="shared" si="6"/>
        <v>5.6329861111111094E-3</v>
      </c>
      <c r="J43" s="142">
        <f t="shared" si="7"/>
        <v>31.960227272727273</v>
      </c>
      <c r="K43" s="95"/>
      <c r="L43" s="160"/>
      <c r="M43" s="101"/>
      <c r="N43" s="173"/>
    </row>
    <row r="44" spans="1:14" ht="18.75" customHeight="1" x14ac:dyDescent="0.2">
      <c r="A44" s="159">
        <v>22</v>
      </c>
      <c r="B44" s="102">
        <v>98</v>
      </c>
      <c r="C44" s="102"/>
      <c r="D44" s="103" t="s">
        <v>259</v>
      </c>
      <c r="E44" s="104" t="s">
        <v>260</v>
      </c>
      <c r="F44" s="105" t="s">
        <v>61</v>
      </c>
      <c r="G44" s="132" t="s">
        <v>195</v>
      </c>
      <c r="H44" s="179">
        <v>3.3335648148148149E-2</v>
      </c>
      <c r="I44" s="141">
        <f t="shared" si="6"/>
        <v>6.3718750000000025E-3</v>
      </c>
      <c r="J44" s="142">
        <f t="shared" si="7"/>
        <v>31.25</v>
      </c>
      <c r="K44" s="95"/>
      <c r="L44" s="160"/>
      <c r="M44" s="101"/>
      <c r="N44" s="173"/>
    </row>
    <row r="45" spans="1:14" ht="18.75" customHeight="1" thickBot="1" x14ac:dyDescent="0.25">
      <c r="A45" s="162" t="s">
        <v>261</v>
      </c>
      <c r="B45" s="163">
        <v>16</v>
      </c>
      <c r="C45" s="163">
        <v>10107168715</v>
      </c>
      <c r="D45" s="164" t="s">
        <v>262</v>
      </c>
      <c r="E45" s="165" t="s">
        <v>263</v>
      </c>
      <c r="F45" s="174" t="s">
        <v>170</v>
      </c>
      <c r="G45" s="166" t="s">
        <v>226</v>
      </c>
      <c r="H45" s="180"/>
      <c r="I45" s="167"/>
      <c r="J45" s="168" t="str">
        <f t="shared" si="5"/>
        <v/>
      </c>
      <c r="K45" s="169"/>
      <c r="L45" s="170"/>
      <c r="M45" s="101">
        <v>0.5342844907407408</v>
      </c>
      <c r="N45" s="173">
        <v>0.52152777777777304</v>
      </c>
    </row>
    <row r="46" spans="1:14" ht="6.75" customHeight="1" thickTop="1" thickBot="1" x14ac:dyDescent="0.25">
      <c r="A46" s="153"/>
      <c r="B46" s="154"/>
      <c r="C46" s="154"/>
      <c r="D46" s="155"/>
      <c r="E46" s="156"/>
      <c r="F46" s="106"/>
      <c r="G46" s="157"/>
      <c r="H46" s="158"/>
      <c r="I46" s="158"/>
      <c r="J46" s="158"/>
      <c r="K46" s="158"/>
      <c r="L46" s="158"/>
    </row>
    <row r="47" spans="1:14" ht="15.75" thickTop="1" x14ac:dyDescent="0.2">
      <c r="A47" s="201" t="s">
        <v>49</v>
      </c>
      <c r="B47" s="202"/>
      <c r="C47" s="202"/>
      <c r="D47" s="202"/>
      <c r="E47" s="202"/>
      <c r="F47" s="202"/>
      <c r="G47" s="202" t="s">
        <v>50</v>
      </c>
      <c r="H47" s="202"/>
      <c r="I47" s="202"/>
      <c r="J47" s="202"/>
      <c r="K47" s="202"/>
      <c r="L47" s="203"/>
    </row>
    <row r="48" spans="1:14" x14ac:dyDescent="0.2">
      <c r="A48" s="171" t="s">
        <v>209</v>
      </c>
      <c r="B48" s="108"/>
      <c r="C48" s="109"/>
      <c r="D48" s="108"/>
      <c r="E48" s="110"/>
      <c r="F48" s="111"/>
      <c r="G48" s="112" t="s">
        <v>177</v>
      </c>
      <c r="H48" s="172">
        <v>8</v>
      </c>
      <c r="I48" s="114"/>
      <c r="J48" s="115"/>
      <c r="K48" s="133" t="s">
        <v>185</v>
      </c>
      <c r="L48" s="117">
        <f>COUNTIF(F23:F45,"ЗМС")</f>
        <v>0</v>
      </c>
    </row>
    <row r="49" spans="1:12" x14ac:dyDescent="0.2">
      <c r="A49" s="171" t="s">
        <v>210</v>
      </c>
      <c r="B49" s="108"/>
      <c r="C49" s="118"/>
      <c r="D49" s="108"/>
      <c r="E49" s="119"/>
      <c r="F49" s="120"/>
      <c r="G49" s="121" t="s">
        <v>178</v>
      </c>
      <c r="H49" s="113">
        <f>H50+H55</f>
        <v>23</v>
      </c>
      <c r="I49" s="122"/>
      <c r="J49" s="123"/>
      <c r="K49" s="133" t="s">
        <v>186</v>
      </c>
      <c r="L49" s="117">
        <f>COUNTIF(F23:F45,"МСМК")</f>
        <v>0</v>
      </c>
    </row>
    <row r="50" spans="1:12" x14ac:dyDescent="0.2">
      <c r="A50" s="171" t="s">
        <v>211</v>
      </c>
      <c r="B50" s="108"/>
      <c r="C50" s="124"/>
      <c r="D50" s="108"/>
      <c r="E50" s="119"/>
      <c r="F50" s="120"/>
      <c r="G50" s="121" t="s">
        <v>179</v>
      </c>
      <c r="H50" s="113">
        <f>H51+H52+H53+H54</f>
        <v>23</v>
      </c>
      <c r="I50" s="122"/>
      <c r="J50" s="123"/>
      <c r="K50" s="133" t="s">
        <v>187</v>
      </c>
      <c r="L50" s="117">
        <f>COUNTIF(F23:F45,"МС")</f>
        <v>0</v>
      </c>
    </row>
    <row r="51" spans="1:12" x14ac:dyDescent="0.2">
      <c r="A51" s="171" t="s">
        <v>199</v>
      </c>
      <c r="B51" s="108"/>
      <c r="C51" s="124"/>
      <c r="D51" s="108"/>
      <c r="E51" s="119"/>
      <c r="F51" s="120"/>
      <c r="G51" s="121" t="s">
        <v>180</v>
      </c>
      <c r="H51" s="113">
        <f>COUNT(A23:A153)</f>
        <v>22</v>
      </c>
      <c r="I51" s="122"/>
      <c r="J51" s="123"/>
      <c r="K51" s="116" t="s">
        <v>61</v>
      </c>
      <c r="L51" s="117">
        <f>COUNTIF(F23:F45,"КМС")</f>
        <v>9</v>
      </c>
    </row>
    <row r="52" spans="1:12" x14ac:dyDescent="0.2">
      <c r="A52" s="107"/>
      <c r="B52" s="108"/>
      <c r="C52" s="124"/>
      <c r="D52" s="108"/>
      <c r="E52" s="119"/>
      <c r="F52" s="120"/>
      <c r="G52" s="121" t="s">
        <v>181</v>
      </c>
      <c r="H52" s="113">
        <f>COUNTIF(A23:A152,"ЛИМ")</f>
        <v>0</v>
      </c>
      <c r="I52" s="122"/>
      <c r="J52" s="123"/>
      <c r="K52" s="116" t="s">
        <v>170</v>
      </c>
      <c r="L52" s="117">
        <f>COUNTIF(F23:F45,"1 СР")</f>
        <v>11</v>
      </c>
    </row>
    <row r="53" spans="1:12" x14ac:dyDescent="0.2">
      <c r="A53" s="107"/>
      <c r="B53" s="108"/>
      <c r="C53" s="108"/>
      <c r="D53" s="108"/>
      <c r="E53" s="119"/>
      <c r="F53" s="120"/>
      <c r="G53" s="121" t="s">
        <v>182</v>
      </c>
      <c r="H53" s="113">
        <f>COUNTIF(A23:A152,"НФ")</f>
        <v>1</v>
      </c>
      <c r="I53" s="122"/>
      <c r="J53" s="123"/>
      <c r="K53" s="116" t="s">
        <v>169</v>
      </c>
      <c r="L53" s="117">
        <f>COUNTIF(F23:F45,"2 СР")</f>
        <v>2</v>
      </c>
    </row>
    <row r="54" spans="1:12" x14ac:dyDescent="0.2">
      <c r="A54" s="107"/>
      <c r="B54" s="108"/>
      <c r="C54" s="108"/>
      <c r="D54" s="108"/>
      <c r="E54" s="119"/>
      <c r="F54" s="120"/>
      <c r="G54" s="121" t="s">
        <v>183</v>
      </c>
      <c r="H54" s="113">
        <f>COUNTIF(A23:A152,"ДСКВ")</f>
        <v>0</v>
      </c>
      <c r="I54" s="122"/>
      <c r="J54" s="123"/>
      <c r="K54" s="116" t="s">
        <v>168</v>
      </c>
      <c r="L54" s="117">
        <f>COUNTIF(F23:F46,"3 СР")</f>
        <v>1</v>
      </c>
    </row>
    <row r="55" spans="1:12" x14ac:dyDescent="0.2">
      <c r="A55" s="107"/>
      <c r="B55" s="108"/>
      <c r="C55" s="108"/>
      <c r="D55" s="108"/>
      <c r="E55" s="125"/>
      <c r="F55" s="126"/>
      <c r="G55" s="121" t="s">
        <v>184</v>
      </c>
      <c r="H55" s="113">
        <f>COUNTIF(A23:A152,"НС")</f>
        <v>0</v>
      </c>
      <c r="I55" s="127"/>
      <c r="J55" s="128"/>
      <c r="K55" s="133"/>
      <c r="L55" s="134"/>
    </row>
    <row r="56" spans="1:12" x14ac:dyDescent="0.2">
      <c r="A56" s="177"/>
      <c r="B56" s="175"/>
      <c r="C56" s="175"/>
      <c r="D56" s="176"/>
      <c r="E56" s="178"/>
      <c r="F56" s="135"/>
      <c r="G56" s="135"/>
      <c r="H56" s="136"/>
      <c r="I56" s="137"/>
      <c r="J56" s="138"/>
      <c r="K56" s="135"/>
      <c r="L56" s="129"/>
    </row>
    <row r="57" spans="1:12" ht="15.75" x14ac:dyDescent="0.2">
      <c r="A57" s="234" t="s">
        <v>51</v>
      </c>
      <c r="B57" s="230"/>
      <c r="C57" s="230"/>
      <c r="D57" s="230"/>
      <c r="E57" s="230" t="s">
        <v>52</v>
      </c>
      <c r="F57" s="230"/>
      <c r="G57" s="230"/>
      <c r="H57" s="230" t="s">
        <v>53</v>
      </c>
      <c r="I57" s="230"/>
      <c r="J57" s="230" t="s">
        <v>198</v>
      </c>
      <c r="K57" s="230"/>
      <c r="L57" s="232"/>
    </row>
    <row r="58" spans="1:12" x14ac:dyDescent="0.2">
      <c r="A58" s="237"/>
      <c r="B58" s="238"/>
      <c r="C58" s="238"/>
      <c r="D58" s="238"/>
      <c r="E58" s="238"/>
      <c r="F58" s="231"/>
      <c r="G58" s="231"/>
      <c r="H58" s="231"/>
      <c r="I58" s="231"/>
      <c r="J58" s="231"/>
      <c r="K58" s="231"/>
      <c r="L58" s="233"/>
    </row>
    <row r="59" spans="1:12" x14ac:dyDescent="0.2">
      <c r="A59" s="130"/>
      <c r="B59" s="139"/>
      <c r="C59" s="139"/>
      <c r="D59" s="139"/>
      <c r="E59" s="140"/>
      <c r="F59" s="139"/>
      <c r="G59" s="139"/>
      <c r="H59" s="136"/>
      <c r="I59" s="136"/>
      <c r="J59" s="139"/>
      <c r="K59" s="139"/>
      <c r="L59" s="131"/>
    </row>
    <row r="60" spans="1:12" x14ac:dyDescent="0.2">
      <c r="A60" s="130"/>
      <c r="B60" s="139"/>
      <c r="C60" s="139"/>
      <c r="D60" s="139"/>
      <c r="E60" s="140"/>
      <c r="F60" s="139"/>
      <c r="G60" s="139"/>
      <c r="H60" s="136"/>
      <c r="I60" s="136"/>
      <c r="J60" s="139"/>
      <c r="K60" s="139"/>
      <c r="L60" s="131"/>
    </row>
    <row r="61" spans="1:12" x14ac:dyDescent="0.2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9"/>
    </row>
    <row r="62" spans="1:12" x14ac:dyDescent="0.2">
      <c r="A62" s="237"/>
      <c r="B62" s="238"/>
      <c r="C62" s="238"/>
      <c r="D62" s="238"/>
      <c r="E62" s="238"/>
      <c r="F62" s="240"/>
      <c r="G62" s="240"/>
      <c r="H62" s="240"/>
      <c r="I62" s="240"/>
      <c r="J62" s="240"/>
      <c r="K62" s="240"/>
      <c r="L62" s="241"/>
    </row>
    <row r="63" spans="1:12" ht="15" customHeight="1" thickBot="1" x14ac:dyDescent="0.25">
      <c r="A63" s="235"/>
      <c r="B63" s="236"/>
      <c r="C63" s="236"/>
      <c r="D63" s="236"/>
      <c r="E63" s="231" t="str">
        <f>G17</f>
        <v>ПУСТЫНСКИЙ А.Л. (ВК, г. УСОЛЬЕ-СИБИРСКОЕ)</v>
      </c>
      <c r="F63" s="231"/>
      <c r="G63" s="231"/>
      <c r="H63" s="231" t="str">
        <f>G18</f>
        <v>КЛЮЧНИКОВА О.А. (ВК, г. ЧИТА)</v>
      </c>
      <c r="I63" s="231"/>
      <c r="J63" s="231" t="str">
        <f>G19</f>
        <v>ЖЕРЕБЦОВА М.С. (ВК, г. ЧИТА)</v>
      </c>
      <c r="K63" s="231"/>
      <c r="L63" s="233"/>
    </row>
    <row r="64" spans="1:12" ht="13.5" thickTop="1" x14ac:dyDescent="0.2"/>
  </sheetData>
  <sortState ref="A23:U120">
    <sortCondition ref="A23:A120"/>
  </sortState>
  <mergeCells count="43">
    <mergeCell ref="H57:I57"/>
    <mergeCell ref="H63:I63"/>
    <mergeCell ref="J57:L57"/>
    <mergeCell ref="J63:L63"/>
    <mergeCell ref="A57:D57"/>
    <mergeCell ref="A63:D63"/>
    <mergeCell ref="E57:G57"/>
    <mergeCell ref="E63:G63"/>
    <mergeCell ref="A58:E58"/>
    <mergeCell ref="F58:L58"/>
    <mergeCell ref="A61:E61"/>
    <mergeCell ref="F61:L61"/>
    <mergeCell ref="A62:E62"/>
    <mergeCell ref="F62:L62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47:F47"/>
    <mergeCell ref="G47:L47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6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2021-10-18T10:15:19Z</dcterms:modified>
</cp:coreProperties>
</file>