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Критериум!$A$1:$AC$44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32" i="91" l="1"/>
  <c r="Z23" i="91" l="1"/>
  <c r="H33" i="91" l="1"/>
  <c r="H32" i="91"/>
  <c r="Z44" i="91" l="1"/>
  <c r="K44" i="91" l="1"/>
  <c r="F44" i="91"/>
  <c r="AC34" i="91" s="1"/>
  <c r="AC30" i="91" l="1"/>
  <c r="H36" i="91"/>
  <c r="H35" i="91"/>
  <c r="H31" i="91" s="1"/>
  <c r="H34" i="91"/>
  <c r="H30" i="91" l="1"/>
  <c r="AC35" i="91"/>
  <c r="AC33" i="91"/>
  <c r="AC31" i="91"/>
  <c r="AC29" i="91"/>
  <c r="Z24" i="91" l="1"/>
  <c r="Z25" i="91"/>
  <c r="Z26" i="91"/>
</calcChain>
</file>

<file path=xl/sharedStrings.xml><?xml version="1.0" encoding="utf-8"?>
<sst xmlns="http://schemas.openxmlformats.org/spreadsheetml/2006/main" count="89" uniqueCount="79">
  <si>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</si>
  <si>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</si>
  <si>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</si>
  <si>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</si>
  <si>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</si>
  <si>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</si>
  <si>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</si>
  <si>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</si>
  <si>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</si>
  <si>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</si>
  <si>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</si>
  <si>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</si>
  <si>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</si>
  <si>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</si>
  <si>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</si>
  <si>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</si>
  <si>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</si>
  <si>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</si>
  <si>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</si>
  <si>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</si>
  <si>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</si>
  <si>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</si>
  <si>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</si>
  <si>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</si>
  <si>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</si>
  <si>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</si>
  <si>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</si>
  <si>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</si>
  <si>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</si>
  <si>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</si>
  <si>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</si>
  <si>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</si>
  <si>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</si>
  <si>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</si>
  <si>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</si>
  <si>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</si>
  <si>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ДИСТАНЦИЯ: ДЛИНА КРУГА/КРУГОВ</t>
  </si>
  <si>
    <t>1 СР</t>
  </si>
  <si>
    <t>Место на основном финише</t>
  </si>
  <si>
    <t>UCI ID</t>
  </si>
  <si>
    <t/>
  </si>
  <si>
    <t>№ ВРВС: 0080721811С</t>
  </si>
  <si>
    <t>2 СР</t>
  </si>
  <si>
    <t>3 СР</t>
  </si>
  <si>
    <t>Лимит времени</t>
  </si>
  <si>
    <t xml:space="preserve">МАКСИМАЛЬНЫЙ ПЕРЕПАД (HD)(м): </t>
  </si>
  <si>
    <t xml:space="preserve">СУММА ПОЛОЖИТЕЛЬНЫХ ПЕРЕПАДОВ ВЫСОТЫ НА ДИСТАНЦИИ (ТС)(м): </t>
  </si>
  <si>
    <t>ВСЕРОССИЙСКИЕ СОРЕВНОВАНИЯ</t>
  </si>
  <si>
    <t>СУДЬЯ НА ФИНИШЕ</t>
  </si>
  <si>
    <t>ТЕХНИЧЕСКИЙ ДЕЛЕГАТ</t>
  </si>
  <si>
    <t>МЕСТО ПРОВЕДЕНИЯ: г. Хабаровск</t>
  </si>
  <si>
    <t>ДАТА ПРОВЕДЕНИЯ: 14 сентября 2022 года</t>
  </si>
  <si>
    <t>Министерство спорта Хабаровского края</t>
  </si>
  <si>
    <t>Федерация велосипедного спорта Хабаровского края</t>
  </si>
  <si>
    <t>№ ЕКП 2022: 5112</t>
  </si>
  <si>
    <t>ЛЕБЕДЕВ А.Ю. (ВК, г. ХАБАРОВСК)</t>
  </si>
  <si>
    <t>ЖЕРЕБЦОВА М.С. (ВК, г. ЧИТА)</t>
  </si>
  <si>
    <t>КЛЮЧНИКОВА О.А. (ВК, г. ЧИТА)</t>
  </si>
  <si>
    <t>Хабаровский край</t>
  </si>
  <si>
    <t>Забайкальский край</t>
  </si>
  <si>
    <t>Температура: +21</t>
  </si>
  <si>
    <t>Влажность: 59%</t>
  </si>
  <si>
    <t>Осадки:</t>
  </si>
  <si>
    <t>Ветер:</t>
  </si>
  <si>
    <t>шоссе - критериум 50-60 км</t>
  </si>
  <si>
    <t>Юниоры 17-18 лет</t>
  </si>
  <si>
    <t>1,5 км/34</t>
  </si>
  <si>
    <t>НАЗВАНИЕ ТРАССЫ / РЕГ. НОМЕР: Набережная стадиона им. Ленина</t>
  </si>
  <si>
    <t xml:space="preserve">НАЧАЛО ГОНКИ: 13ч 00м </t>
  </si>
  <si>
    <t>ОКОНЧАНИЕ ГОНКИ: 13ч 40м</t>
  </si>
  <si>
    <t>ЕРЁМИН Григорий</t>
  </si>
  <si>
    <t>16.04.2005</t>
  </si>
  <si>
    <t>КИКОТЬ Игорь</t>
  </si>
  <si>
    <t>25.01.2005</t>
  </si>
  <si>
    <t>Приморский край</t>
  </si>
  <si>
    <t>РУДАКОВ Даниил</t>
  </si>
  <si>
    <t>05.07.2005</t>
  </si>
  <si>
    <t>ДЕМЕШКИН Аркадий</t>
  </si>
  <si>
    <t>07.04.2005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</si>
</sst>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/>
  </cellStyleXfs>
  <cellXfs count="145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1" fontId="17" fillId="0" borderId="1" xfId="9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9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7" fillId="0" borderId="1" xfId="8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49" fontId="11" fillId="0" borderId="2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Fill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7" fillId="0" borderId="1" xfId="9" applyNumberFormat="1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14" fillId="3" borderId="1" xfId="3" applyFont="1" applyFill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/>
    </xf>
    <xf numFmtId="0" fontId="14" fillId="3" borderId="32" xfId="3" applyFont="1" applyFill="1" applyBorder="1" applyAlignment="1">
      <alignment horizontal="center" vertical="center" wrapText="1"/>
    </xf>
    <xf numFmtId="0" fontId="17" fillId="0" borderId="32" xfId="8" applyFont="1" applyFill="1" applyBorder="1" applyAlignment="1">
      <alignment vertical="center" wrapText="1"/>
    </xf>
    <xf numFmtId="14" fontId="17" fillId="0" borderId="32" xfId="9" applyNumberFormat="1" applyFont="1" applyFill="1" applyBorder="1" applyAlignment="1">
      <alignment horizontal="center" vertical="center" wrapText="1"/>
    </xf>
    <xf numFmtId="164" fontId="14" fillId="0" borderId="32" xfId="0" applyNumberFormat="1" applyFont="1" applyFill="1" applyBorder="1" applyAlignment="1">
      <alignment horizontal="center" vertical="center" wrapText="1"/>
    </xf>
    <xf numFmtId="1" fontId="17" fillId="0" borderId="32" xfId="9" applyNumberFormat="1" applyFont="1" applyFill="1" applyBorder="1" applyAlignment="1">
      <alignment horizontal="center" vertical="center" wrapText="1"/>
    </xf>
    <xf numFmtId="0" fontId="14" fillId="0" borderId="32" xfId="0" applyNumberFormat="1" applyFont="1" applyFill="1" applyBorder="1" applyAlignment="1" applyProtection="1">
      <alignment horizontal="center" vertical="center"/>
    </xf>
    <xf numFmtId="0" fontId="14" fillId="0" borderId="33" xfId="0" applyNumberFormat="1" applyFont="1" applyFill="1" applyBorder="1" applyAlignment="1" applyProtection="1">
      <alignment horizontal="center" vertical="center"/>
    </xf>
    <xf numFmtId="49" fontId="11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49" fontId="11" fillId="0" borderId="17" xfId="2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vertical="center"/>
    </xf>
    <xf numFmtId="0" fontId="17" fillId="0" borderId="1" xfId="9" applyFont="1" applyFill="1" applyBorder="1" applyAlignment="1">
      <alignment horizontal="center" vertical="center" wrapText="1"/>
    </xf>
    <xf numFmtId="0" fontId="17" fillId="0" borderId="32" xfId="9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4" fillId="3" borderId="21" xfId="0" applyFont="1" applyFill="1" applyBorder="1" applyAlignment="1">
      <alignment horizontal="center" vertical="center"/>
    </xf>
    <xf numFmtId="49" fontId="11" fillId="3" borderId="22" xfId="0" applyNumberFormat="1" applyFont="1" applyFill="1" applyBorder="1" applyAlignment="1">
      <alignment horizontal="right" vertical="center"/>
    </xf>
    <xf numFmtId="0" fontId="13" fillId="3" borderId="15" xfId="0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0" fillId="2" borderId="1" xfId="3" applyFont="1" applyFill="1" applyBorder="1" applyAlignment="1">
      <alignment horizontal="center" vertical="center" wrapText="1"/>
    </xf>
    <xf numFmtId="0" fontId="11" fillId="3" borderId="5" xfId="4" applyFont="1" applyFill="1" applyBorder="1" applyAlignment="1">
      <alignment horizontal="right" vertical="center"/>
    </xf>
    <xf numFmtId="0" fontId="11" fillId="3" borderId="34" xfId="4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0" fillId="2" borderId="29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10" fillId="2" borderId="29" xfId="3" applyNumberFormat="1" applyFont="1" applyFill="1" applyBorder="1" applyAlignment="1">
      <alignment horizontal="center" vertical="center" wrapText="1"/>
    </xf>
    <xf numFmtId="14" fontId="10" fillId="2" borderId="1" xfId="3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76197</xdr:colOff>
      <xdr:row>0</xdr:row>
      <xdr:rowOff>32657</xdr:rowOff>
    </xdr:from>
    <xdr:to>
      <xdr:col>1</xdr:col>
      <xdr:colOff>462643</xdr:colOff>
      <xdr:row>3</xdr:row>
      <xdr:rowOff>1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7" y="32657"/>
          <a:ext cx="849089" cy="824594"/>
        </a:xfrm>
        <a:prstGeom prst="rect">
          <a:avLst/>
        </a:prstGeom>
      </xdr:spPr>
    </xdr:pic>
    <xdr:clientData/>
  </xdr:twoCellAnchor>
  <xdr:twoCellAnchor editAs="oneCell">
    <xdr:from>
      <xdr:col>2</xdr:col>
      <xdr:colOff>117839</xdr:colOff>
      <xdr:row>0</xdr:row>
      <xdr:rowOff>97972</xdr:rowOff>
    </xdr:from>
    <xdr:to>
      <xdr:col>3</xdr:col>
      <xdr:colOff>272143</xdr:colOff>
      <xdr:row>3</xdr:row>
      <xdr:rowOff>27214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160" y="97972"/>
          <a:ext cx="1161233" cy="786492"/>
        </a:xfrm>
        <a:prstGeom prst="rect">
          <a:avLst/>
        </a:prstGeom>
      </xdr:spPr>
    </xdr:pic>
    <xdr:clientData/>
  </xdr:twoCellAnchor>
  <xdr:oneCellAnchor>
    <xdr:from>
      <xdr:col>27</xdr:col>
      <xdr:colOff>258535</xdr:colOff>
      <xdr:row>0</xdr:row>
      <xdr:rowOff>54429</xdr:rowOff>
    </xdr:from>
    <xdr:ext cx="974015" cy="790839"/>
    <xdr:pic>
      <xdr:nvPicPr>
        <xdr:cNvPr id="5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33464" y="54429"/>
          <a:ext cx="974015" cy="790839"/>
        </a:xfrm>
        <a:prstGeom prst="rect">
          <a:avLst/>
        </a:prstGeom>
      </xdr:spPr>
    </xdr:pic>
    <xdr:clientData/>
  </xdr:oneCellAnchor>
  <xdr:oneCellAnchor>
    <xdr:from>
      <xdr:col>28</xdr:col>
      <xdr:colOff>345908</xdr:colOff>
      <xdr:row>0</xdr:row>
      <xdr:rowOff>81643</xdr:rowOff>
    </xdr:from>
    <xdr:ext cx="838393" cy="822474"/>
    <xdr:pic>
      <xdr:nvPicPr>
        <xdr:cNvPr id="8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986944" y="81643"/>
          <a:ext cx="838393" cy="8224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5"/>
  <sheetViews>
    <sheetView tabSelected="1" view="pageBreakPreview" topLeftCell="A7" zoomScale="70" zoomScaleNormal="90" zoomScaleSheetLayoutView="70" workbookViewId="0">
      <selection activeCell="AE24" sqref="AE24"/>
    </sheetView>
  </sheetViews>
  <sheetFormatPr defaultColWidth="9.140625" defaultRowHeight="12.75" x14ac:dyDescent="0.2"/>
  <cols>
    <col min="1" max="1" width="7" style="1" customWidth="1"/>
    <col min="2" max="2" width="7.85546875" style="11" customWidth="1"/>
    <col min="3" max="3" width="15.140625" style="11" customWidth="1"/>
    <col min="4" max="4" width="27.140625" style="1" customWidth="1"/>
    <col min="5" max="5" width="12.28515625" style="59" customWidth="1"/>
    <col min="6" max="6" width="8.85546875" style="1" customWidth="1"/>
    <col min="7" max="7" width="28" style="1" customWidth="1"/>
    <col min="8" max="24" width="3.5703125" style="1" customWidth="1"/>
    <col min="25" max="25" width="13.7109375" style="1" customWidth="1"/>
    <col min="26" max="26" width="11.28515625" style="1" customWidth="1"/>
    <col min="27" max="27" width="10.42578125" style="1" hidden="1" customWidth="1"/>
    <col min="28" max="28" width="14.42578125" style="1" customWidth="1"/>
    <col min="29" max="29" width="18.7109375" style="1" customWidth="1"/>
    <col min="30" max="16384" width="9.140625" style="1"/>
  </cols>
  <sheetData>
    <row r="1" spans="1:29" ht="22.5" customHeight="1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</row>
    <row r="2" spans="1:29" ht="22.5" customHeight="1" x14ac:dyDescent="0.2">
      <c r="A2" s="103" t="s">
        <v>52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</row>
    <row r="3" spans="1:29" ht="22.5" customHeight="1" x14ac:dyDescent="0.2">
      <c r="A3" s="103" t="s">
        <v>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</row>
    <row r="4" spans="1:29" ht="22.5" customHeight="1" x14ac:dyDescent="0.2">
      <c r="A4" s="103" t="s">
        <v>53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</row>
    <row r="5" spans="1:29" ht="7.5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</row>
    <row r="6" spans="1:29" s="2" customFormat="1" ht="20.25" customHeight="1" x14ac:dyDescent="0.2">
      <c r="A6" s="106" t="s">
        <v>47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</row>
    <row r="7" spans="1:29" s="2" customFormat="1" ht="18" customHeight="1" x14ac:dyDescent="0.2">
      <c r="A7" s="107" t="s">
        <v>15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</row>
    <row r="8" spans="1:29" s="2" customFormat="1" ht="4.5" customHeight="1" thickBot="1" x14ac:dyDescent="0.25">
      <c r="A8" s="107" t="s">
        <v>40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</row>
    <row r="9" spans="1:29" ht="24" customHeight="1" thickTop="1" x14ac:dyDescent="0.2">
      <c r="A9" s="108" t="s">
        <v>21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10"/>
    </row>
    <row r="10" spans="1:29" ht="18" customHeight="1" x14ac:dyDescent="0.2">
      <c r="A10" s="139" t="s">
        <v>64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1"/>
    </row>
    <row r="11" spans="1:29" ht="19.5" customHeight="1" x14ac:dyDescent="0.2">
      <c r="A11" s="139" t="s">
        <v>65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1"/>
    </row>
    <row r="12" spans="1:29" ht="8.25" customHeight="1" x14ac:dyDescent="0.2">
      <c r="A12" s="131" t="s">
        <v>40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3"/>
    </row>
    <row r="13" spans="1:29" ht="15.75" x14ac:dyDescent="0.2">
      <c r="A13" s="85" t="s">
        <v>50</v>
      </c>
      <c r="B13" s="16"/>
      <c r="C13" s="47"/>
      <c r="D13" s="46"/>
      <c r="E13" s="48"/>
      <c r="F13" s="4"/>
      <c r="G13" s="86" t="s">
        <v>68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39"/>
      <c r="AC13" s="40" t="s">
        <v>41</v>
      </c>
    </row>
    <row r="14" spans="1:29" ht="15.75" x14ac:dyDescent="0.2">
      <c r="A14" s="14" t="s">
        <v>51</v>
      </c>
      <c r="B14" s="10"/>
      <c r="C14" s="10"/>
      <c r="D14" s="61"/>
      <c r="E14" s="49"/>
      <c r="F14" s="5"/>
      <c r="G14" s="87" t="s">
        <v>69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41"/>
      <c r="AC14" s="90" t="s">
        <v>54</v>
      </c>
    </row>
    <row r="15" spans="1:29" ht="15" x14ac:dyDescent="0.2">
      <c r="A15" s="113" t="s">
        <v>8</v>
      </c>
      <c r="B15" s="114"/>
      <c r="C15" s="114"/>
      <c r="D15" s="114"/>
      <c r="E15" s="114"/>
      <c r="F15" s="114"/>
      <c r="G15" s="115"/>
      <c r="H15" s="116" t="s">
        <v>1</v>
      </c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7"/>
    </row>
    <row r="16" spans="1:29" ht="15" x14ac:dyDescent="0.2">
      <c r="A16" s="15" t="s">
        <v>17</v>
      </c>
      <c r="B16" s="29"/>
      <c r="C16" s="29"/>
      <c r="D16" s="8"/>
      <c r="E16" s="50"/>
      <c r="F16" s="8"/>
      <c r="G16" s="9" t="s">
        <v>40</v>
      </c>
      <c r="H16" s="142" t="s">
        <v>67</v>
      </c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4"/>
    </row>
    <row r="17" spans="1:29" ht="15" x14ac:dyDescent="0.2">
      <c r="A17" s="15" t="s">
        <v>18</v>
      </c>
      <c r="B17" s="23"/>
      <c r="C17" s="23"/>
      <c r="D17" s="6"/>
      <c r="E17" s="51"/>
      <c r="F17" s="6"/>
      <c r="G17" s="101" t="s">
        <v>55</v>
      </c>
      <c r="H17" s="142" t="s">
        <v>45</v>
      </c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4"/>
    </row>
    <row r="18" spans="1:29" ht="15" x14ac:dyDescent="0.2">
      <c r="A18" s="15" t="s">
        <v>19</v>
      </c>
      <c r="B18" s="29"/>
      <c r="C18" s="29"/>
      <c r="D18" s="7"/>
      <c r="E18" s="50"/>
      <c r="F18" s="8"/>
      <c r="G18" s="101" t="s">
        <v>56</v>
      </c>
      <c r="H18" s="142" t="s">
        <v>46</v>
      </c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4"/>
    </row>
    <row r="19" spans="1:29" ht="16.5" thickBot="1" x14ac:dyDescent="0.25">
      <c r="A19" s="32" t="s">
        <v>14</v>
      </c>
      <c r="B19" s="21"/>
      <c r="C19" s="21"/>
      <c r="D19" s="20"/>
      <c r="E19" s="52"/>
      <c r="F19" s="31"/>
      <c r="G19" s="102" t="s">
        <v>57</v>
      </c>
      <c r="H19" s="33" t="s">
        <v>36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19"/>
      <c r="Z19" s="88">
        <v>51</v>
      </c>
      <c r="AA19" s="19"/>
      <c r="AB19" s="31"/>
      <c r="AC19" s="89" t="s">
        <v>66</v>
      </c>
    </row>
    <row r="20" spans="1:29" ht="6.75" customHeight="1" thickTop="1" thickBot="1" x14ac:dyDescent="0.25">
      <c r="A20" s="18"/>
      <c r="B20" s="17"/>
      <c r="C20" s="17"/>
      <c r="D20" s="18"/>
      <c r="E20" s="53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spans="1:29" s="30" customFormat="1" ht="21.75" customHeight="1" thickTop="1" x14ac:dyDescent="0.2">
      <c r="A21" s="118" t="s">
        <v>6</v>
      </c>
      <c r="B21" s="104" t="s">
        <v>11</v>
      </c>
      <c r="C21" s="104" t="s">
        <v>39</v>
      </c>
      <c r="D21" s="104" t="s">
        <v>2</v>
      </c>
      <c r="E21" s="111" t="s">
        <v>35</v>
      </c>
      <c r="F21" s="104" t="s">
        <v>7</v>
      </c>
      <c r="G21" s="104" t="s">
        <v>12</v>
      </c>
      <c r="H21" s="134" t="s">
        <v>16</v>
      </c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04" t="s">
        <v>38</v>
      </c>
      <c r="Z21" s="104" t="s">
        <v>24</v>
      </c>
      <c r="AA21" s="104" t="s">
        <v>25</v>
      </c>
      <c r="AB21" s="135" t="s">
        <v>23</v>
      </c>
      <c r="AC21" s="137" t="s">
        <v>13</v>
      </c>
    </row>
    <row r="22" spans="1:29" s="30" customFormat="1" ht="18" customHeight="1" x14ac:dyDescent="0.2">
      <c r="A22" s="119"/>
      <c r="B22" s="105"/>
      <c r="C22" s="105"/>
      <c r="D22" s="105"/>
      <c r="E22" s="112"/>
      <c r="F22" s="105"/>
      <c r="G22" s="105"/>
      <c r="H22" s="100">
        <v>1</v>
      </c>
      <c r="I22" s="100">
        <v>2</v>
      </c>
      <c r="J22" s="100">
        <v>3</v>
      </c>
      <c r="K22" s="100">
        <v>4</v>
      </c>
      <c r="L22" s="100">
        <v>5</v>
      </c>
      <c r="M22" s="100">
        <v>6</v>
      </c>
      <c r="N22" s="100">
        <v>7</v>
      </c>
      <c r="O22" s="100">
        <v>8</v>
      </c>
      <c r="P22" s="100">
        <v>9</v>
      </c>
      <c r="Q22" s="100">
        <v>10</v>
      </c>
      <c r="R22" s="100">
        <v>11</v>
      </c>
      <c r="S22" s="100">
        <v>12</v>
      </c>
      <c r="T22" s="100">
        <v>13</v>
      </c>
      <c r="U22" s="100">
        <v>14</v>
      </c>
      <c r="V22" s="100">
        <v>15</v>
      </c>
      <c r="W22" s="100">
        <v>16</v>
      </c>
      <c r="X22" s="100">
        <v>17</v>
      </c>
      <c r="Y22" s="105"/>
      <c r="Z22" s="105"/>
      <c r="AA22" s="105"/>
      <c r="AB22" s="136"/>
      <c r="AC22" s="138"/>
    </row>
    <row r="23" spans="1:29" s="3" customFormat="1" ht="18" customHeight="1" x14ac:dyDescent="0.2">
      <c r="A23" s="35">
        <v>1</v>
      </c>
      <c r="B23" s="36">
        <v>8</v>
      </c>
      <c r="C23" s="60">
        <v>10120229055</v>
      </c>
      <c r="D23" s="37" t="s">
        <v>70</v>
      </c>
      <c r="E23" s="54" t="s">
        <v>71</v>
      </c>
      <c r="F23" s="38" t="s">
        <v>32</v>
      </c>
      <c r="G23" s="83" t="s">
        <v>58</v>
      </c>
      <c r="H23" s="26">
        <v>5</v>
      </c>
      <c r="I23" s="26">
        <v>5</v>
      </c>
      <c r="J23" s="26">
        <v>5</v>
      </c>
      <c r="K23" s="26">
        <v>5</v>
      </c>
      <c r="L23" s="26">
        <v>5</v>
      </c>
      <c r="M23" s="26">
        <v>5</v>
      </c>
      <c r="N23" s="26">
        <v>5</v>
      </c>
      <c r="O23" s="26">
        <v>5</v>
      </c>
      <c r="P23" s="26">
        <v>5</v>
      </c>
      <c r="Q23" s="26">
        <v>5</v>
      </c>
      <c r="R23" s="26">
        <v>5</v>
      </c>
      <c r="S23" s="26">
        <v>5</v>
      </c>
      <c r="T23" s="26">
        <v>5</v>
      </c>
      <c r="U23" s="26">
        <v>5</v>
      </c>
      <c r="V23" s="26">
        <v>5</v>
      </c>
      <c r="W23" s="26">
        <v>5</v>
      </c>
      <c r="X23" s="26">
        <v>5</v>
      </c>
      <c r="Y23" s="26">
        <v>1</v>
      </c>
      <c r="Z23" s="26">
        <f>SUM(H23:X23)</f>
        <v>85</v>
      </c>
      <c r="AA23" s="26"/>
      <c r="AB23" s="27" t="s">
        <v>32</v>
      </c>
      <c r="AC23" s="28"/>
    </row>
    <row r="24" spans="1:29" s="3" customFormat="1" ht="18" customHeight="1" x14ac:dyDescent="0.2">
      <c r="A24" s="35">
        <v>2</v>
      </c>
      <c r="B24" s="36">
        <v>5</v>
      </c>
      <c r="C24" s="60"/>
      <c r="D24" s="37" t="s">
        <v>72</v>
      </c>
      <c r="E24" s="54" t="s">
        <v>73</v>
      </c>
      <c r="F24" s="38" t="s">
        <v>37</v>
      </c>
      <c r="G24" s="83" t="s">
        <v>74</v>
      </c>
      <c r="H24" s="26">
        <v>2</v>
      </c>
      <c r="I24" s="26">
        <v>3</v>
      </c>
      <c r="J24" s="26">
        <v>3</v>
      </c>
      <c r="K24" s="26">
        <v>3</v>
      </c>
      <c r="L24" s="26">
        <v>3</v>
      </c>
      <c r="M24" s="26">
        <v>3</v>
      </c>
      <c r="N24" s="26">
        <v>3</v>
      </c>
      <c r="O24" s="26">
        <v>3</v>
      </c>
      <c r="P24" s="26">
        <v>3</v>
      </c>
      <c r="Q24" s="26">
        <v>3</v>
      </c>
      <c r="R24" s="26">
        <v>3</v>
      </c>
      <c r="S24" s="26">
        <v>3</v>
      </c>
      <c r="T24" s="26">
        <v>3</v>
      </c>
      <c r="U24" s="26">
        <v>3</v>
      </c>
      <c r="V24" s="26">
        <v>3</v>
      </c>
      <c r="W24" s="26">
        <v>3</v>
      </c>
      <c r="X24" s="26">
        <v>3</v>
      </c>
      <c r="Y24" s="26">
        <v>2</v>
      </c>
      <c r="Z24" s="26">
        <f t="shared" ref="Z24:Z26" si="0">SUM(H24:X24)</f>
        <v>50</v>
      </c>
      <c r="AA24" s="26"/>
      <c r="AB24" s="27" t="s">
        <v>32</v>
      </c>
      <c r="AC24" s="28"/>
    </row>
    <row r="25" spans="1:29" s="3" customFormat="1" ht="18" customHeight="1" x14ac:dyDescent="0.2">
      <c r="A25" s="35">
        <v>3</v>
      </c>
      <c r="B25" s="36">
        <v>4</v>
      </c>
      <c r="C25" s="60"/>
      <c r="D25" s="37" t="s">
        <v>75</v>
      </c>
      <c r="E25" s="54" t="s">
        <v>76</v>
      </c>
      <c r="F25" s="38" t="s">
        <v>32</v>
      </c>
      <c r="G25" s="83" t="s">
        <v>59</v>
      </c>
      <c r="H25" s="26">
        <v>3</v>
      </c>
      <c r="I25" s="26">
        <v>2</v>
      </c>
      <c r="J25" s="26">
        <v>2</v>
      </c>
      <c r="K25" s="26">
        <v>2</v>
      </c>
      <c r="L25" s="26">
        <v>2</v>
      </c>
      <c r="M25" s="26">
        <v>2</v>
      </c>
      <c r="N25" s="26">
        <v>2</v>
      </c>
      <c r="O25" s="26">
        <v>2</v>
      </c>
      <c r="P25" s="26">
        <v>2</v>
      </c>
      <c r="Q25" s="26">
        <v>2</v>
      </c>
      <c r="R25" s="26">
        <v>2</v>
      </c>
      <c r="S25" s="26">
        <v>2</v>
      </c>
      <c r="T25" s="26">
        <v>2</v>
      </c>
      <c r="U25" s="26">
        <v>2</v>
      </c>
      <c r="V25" s="26">
        <v>2</v>
      </c>
      <c r="W25" s="26">
        <v>2</v>
      </c>
      <c r="X25" s="26">
        <v>2</v>
      </c>
      <c r="Y25" s="26">
        <v>3</v>
      </c>
      <c r="Z25" s="26">
        <f t="shared" si="0"/>
        <v>35</v>
      </c>
      <c r="AA25" s="26"/>
      <c r="AB25" s="27" t="s">
        <v>32</v>
      </c>
      <c r="AC25" s="28"/>
    </row>
    <row r="26" spans="1:29" s="3" customFormat="1" ht="18" customHeight="1" thickBot="1" x14ac:dyDescent="0.25">
      <c r="A26" s="69">
        <v>4</v>
      </c>
      <c r="B26" s="70">
        <v>7</v>
      </c>
      <c r="C26" s="71"/>
      <c r="D26" s="72" t="s">
        <v>77</v>
      </c>
      <c r="E26" s="73" t="s">
        <v>78</v>
      </c>
      <c r="F26" s="74" t="s">
        <v>32</v>
      </c>
      <c r="G26" s="84" t="s">
        <v>59</v>
      </c>
      <c r="H26" s="75">
        <v>1</v>
      </c>
      <c r="I26" s="75">
        <v>1</v>
      </c>
      <c r="J26" s="75">
        <v>1</v>
      </c>
      <c r="K26" s="75">
        <v>1</v>
      </c>
      <c r="L26" s="75">
        <v>1</v>
      </c>
      <c r="M26" s="75">
        <v>1</v>
      </c>
      <c r="N26" s="75">
        <v>1</v>
      </c>
      <c r="O26" s="75">
        <v>1</v>
      </c>
      <c r="P26" s="75">
        <v>1</v>
      </c>
      <c r="Q26" s="75">
        <v>1</v>
      </c>
      <c r="R26" s="75">
        <v>1</v>
      </c>
      <c r="S26" s="75">
        <v>1</v>
      </c>
      <c r="T26" s="75">
        <v>1</v>
      </c>
      <c r="U26" s="75">
        <v>1</v>
      </c>
      <c r="V26" s="75">
        <v>1</v>
      </c>
      <c r="W26" s="75">
        <v>1</v>
      </c>
      <c r="X26" s="75">
        <v>1</v>
      </c>
      <c r="Y26" s="75">
        <v>4</v>
      </c>
      <c r="Z26" s="75">
        <f t="shared" si="0"/>
        <v>17</v>
      </c>
      <c r="AA26" s="75"/>
      <c r="AB26" s="76"/>
      <c r="AC26" s="77"/>
    </row>
    <row r="27" spans="1:29" ht="8.25" customHeight="1" thickTop="1" thickBot="1" x14ac:dyDescent="0.25">
      <c r="A27" s="18"/>
      <c r="B27" s="17"/>
      <c r="C27" s="17"/>
      <c r="D27" s="18"/>
      <c r="E27" s="53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1:29" ht="15.75" thickTop="1" x14ac:dyDescent="0.2">
      <c r="A28" s="121" t="s">
        <v>4</v>
      </c>
      <c r="B28" s="122"/>
      <c r="C28" s="122"/>
      <c r="D28" s="122"/>
      <c r="E28" s="68"/>
      <c r="F28" s="68"/>
      <c r="G28" s="122" t="s">
        <v>5</v>
      </c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3"/>
    </row>
    <row r="29" spans="1:29" ht="15" x14ac:dyDescent="0.2">
      <c r="A29" s="91" t="s">
        <v>60</v>
      </c>
      <c r="B29" s="23"/>
      <c r="C29" s="65"/>
      <c r="D29" s="16"/>
      <c r="E29" s="55"/>
      <c r="F29" s="16"/>
      <c r="G29" s="24" t="s">
        <v>33</v>
      </c>
      <c r="H29" s="92">
        <v>3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AA29" s="42"/>
      <c r="AB29" s="78" t="s">
        <v>31</v>
      </c>
      <c r="AC29" s="79">
        <f>COUNTIF(F$21:F137,"ЗМС")</f>
        <v>0</v>
      </c>
    </row>
    <row r="30" spans="1:29" ht="15" x14ac:dyDescent="0.2">
      <c r="A30" s="91" t="s">
        <v>61</v>
      </c>
      <c r="B30" s="23"/>
      <c r="C30" s="66"/>
      <c r="D30" s="22"/>
      <c r="E30" s="56"/>
      <c r="F30" s="22"/>
      <c r="G30" s="24" t="s">
        <v>26</v>
      </c>
      <c r="H30" s="81">
        <f>H31+H36</f>
        <v>4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AA30" s="12"/>
      <c r="AB30" s="78" t="s">
        <v>20</v>
      </c>
      <c r="AC30" s="79">
        <f>COUNTIF(F$20:F136,"МСМК")</f>
        <v>0</v>
      </c>
    </row>
    <row r="31" spans="1:29" ht="15" x14ac:dyDescent="0.2">
      <c r="A31" s="91" t="s">
        <v>62</v>
      </c>
      <c r="B31" s="23"/>
      <c r="C31" s="45"/>
      <c r="D31" s="22"/>
      <c r="E31" s="56"/>
      <c r="F31" s="22"/>
      <c r="G31" s="24" t="s">
        <v>27</v>
      </c>
      <c r="H31" s="81">
        <f>H32+H33+H35</f>
        <v>4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AA31" s="12"/>
      <c r="AB31" s="78" t="s">
        <v>22</v>
      </c>
      <c r="AC31" s="79">
        <f>COUNTIF(F$20:F26,"МС")</f>
        <v>0</v>
      </c>
    </row>
    <row r="32" spans="1:29" ht="15" x14ac:dyDescent="0.2">
      <c r="A32" s="91" t="s">
        <v>63</v>
      </c>
      <c r="B32" s="23"/>
      <c r="C32" s="45"/>
      <c r="D32" s="22"/>
      <c r="E32" s="56"/>
      <c r="F32" s="22"/>
      <c r="G32" s="24" t="s">
        <v>28</v>
      </c>
      <c r="H32" s="81">
        <f>COUNT(A23:A26)</f>
        <v>4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AA32" s="12"/>
      <c r="AB32" s="78" t="s">
        <v>32</v>
      </c>
      <c r="AC32" s="79">
        <f>COUNTIF(F$19:F26,"КМС")</f>
        <v>3</v>
      </c>
    </row>
    <row r="33" spans="1:29" ht="15" x14ac:dyDescent="0.2">
      <c r="A33" s="43"/>
      <c r="B33" s="6"/>
      <c r="C33" s="67"/>
      <c r="D33" s="22"/>
      <c r="E33" s="56"/>
      <c r="F33" s="22"/>
      <c r="G33" s="24" t="s">
        <v>29</v>
      </c>
      <c r="H33" s="81">
        <f>COUNTIF(A23:A26,"НФ")</f>
        <v>0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AA33" s="12"/>
      <c r="AB33" s="78" t="s">
        <v>37</v>
      </c>
      <c r="AC33" s="79">
        <f>COUNTIF(F$22:F138,"1 СР")</f>
        <v>1</v>
      </c>
    </row>
    <row r="34" spans="1:29" ht="15" x14ac:dyDescent="0.2">
      <c r="A34" s="43"/>
      <c r="B34" s="6"/>
      <c r="C34" s="67"/>
      <c r="D34" s="22"/>
      <c r="E34" s="56"/>
      <c r="F34" s="22"/>
      <c r="G34" s="78" t="s">
        <v>44</v>
      </c>
      <c r="H34" s="82">
        <f>COUNTIF(A23:A26,"ЛИМ")</f>
        <v>0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AA34" s="12"/>
      <c r="AB34" s="78" t="s">
        <v>42</v>
      </c>
      <c r="AC34" s="79">
        <f>COUNTIF(F$19:F136,"2 СР")</f>
        <v>0</v>
      </c>
    </row>
    <row r="35" spans="1:29" ht="15" x14ac:dyDescent="0.2">
      <c r="A35" s="25"/>
      <c r="B35" s="23"/>
      <c r="C35" s="45"/>
      <c r="D35" s="22"/>
      <c r="E35" s="56"/>
      <c r="F35" s="22"/>
      <c r="G35" s="24" t="s">
        <v>34</v>
      </c>
      <c r="H35" s="81">
        <f>COUNTIF(A23:A26,"ДСКВ")</f>
        <v>0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AA35" s="12"/>
      <c r="AB35" s="78" t="s">
        <v>43</v>
      </c>
      <c r="AC35" s="79">
        <f>COUNTIF(F$21:F139,"3 СР")</f>
        <v>0</v>
      </c>
    </row>
    <row r="36" spans="1:29" ht="15" x14ac:dyDescent="0.2">
      <c r="A36" s="25"/>
      <c r="B36" s="23"/>
      <c r="C36" s="45"/>
      <c r="D36" s="22"/>
      <c r="E36" s="56"/>
      <c r="F36" s="22"/>
      <c r="G36" s="24" t="s">
        <v>30</v>
      </c>
      <c r="H36" s="81">
        <f>COUNTIF(A23:A26,"НС")</f>
        <v>0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AA36" s="12"/>
      <c r="AB36" s="78"/>
      <c r="AC36" s="80"/>
    </row>
    <row r="37" spans="1:29" ht="4.5" customHeight="1" x14ac:dyDescent="0.2">
      <c r="A37" s="43"/>
      <c r="B37" s="13"/>
      <c r="C37" s="13"/>
      <c r="D37" s="6"/>
      <c r="E37" s="57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44"/>
    </row>
    <row r="38" spans="1:29" ht="15.75" x14ac:dyDescent="0.2">
      <c r="A38" s="130" t="s">
        <v>49</v>
      </c>
      <c r="B38" s="124"/>
      <c r="C38" s="124"/>
      <c r="D38" s="124"/>
      <c r="E38" s="124"/>
      <c r="F38" s="124" t="s">
        <v>10</v>
      </c>
      <c r="G38" s="124"/>
      <c r="H38" s="124"/>
      <c r="I38" s="124"/>
      <c r="J38" s="124"/>
      <c r="K38" s="124" t="s">
        <v>3</v>
      </c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 t="s">
        <v>48</v>
      </c>
      <c r="AA38" s="124"/>
      <c r="AB38" s="124"/>
      <c r="AC38" s="125"/>
    </row>
    <row r="39" spans="1:29" s="64" customFormat="1" ht="15.75" x14ac:dyDescent="0.2">
      <c r="A39" s="62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97"/>
      <c r="AC39" s="96"/>
    </row>
    <row r="40" spans="1:29" s="64" customFormat="1" ht="15.75" x14ac:dyDescent="0.2">
      <c r="A40" s="62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AC40" s="96"/>
    </row>
    <row r="41" spans="1:29" x14ac:dyDescent="0.2">
      <c r="A41" s="95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9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AC41" s="99"/>
    </row>
    <row r="42" spans="1:29" x14ac:dyDescent="0.2">
      <c r="A42" s="93"/>
      <c r="B42" s="94"/>
      <c r="C42" s="94"/>
      <c r="D42" s="94"/>
      <c r="E42" s="58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AC42" s="99"/>
    </row>
    <row r="43" spans="1:29" x14ac:dyDescent="0.2">
      <c r="A43" s="93"/>
      <c r="B43" s="94"/>
      <c r="C43" s="94"/>
      <c r="D43" s="94"/>
      <c r="E43" s="58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8"/>
      <c r="AC43" s="99"/>
    </row>
    <row r="44" spans="1:29" ht="16.5" thickBot="1" x14ac:dyDescent="0.25">
      <c r="A44" s="126"/>
      <c r="B44" s="127"/>
      <c r="C44" s="127"/>
      <c r="D44" s="127"/>
      <c r="E44" s="127"/>
      <c r="F44" s="128" t="str">
        <f>G17</f>
        <v>ЛЕБЕДЕВ А.Ю. (ВК, г. ХАБАРОВСК)</v>
      </c>
      <c r="G44" s="128"/>
      <c r="H44" s="128"/>
      <c r="I44" s="128"/>
      <c r="J44" s="128"/>
      <c r="K44" s="128" t="str">
        <f>G18</f>
        <v>ЖЕРЕБЦОВА М.С. (ВК, г. ЧИТА)</v>
      </c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 t="str">
        <f>G19</f>
        <v>КЛЮЧНИКОВА О.А. (ВК, г. ЧИТА)</v>
      </c>
      <c r="AA44" s="128"/>
      <c r="AB44" s="128"/>
      <c r="AC44" s="129"/>
    </row>
    <row r="45" spans="1:29" ht="13.5" thickTop="1" x14ac:dyDescent="0.2"/>
  </sheetData>
  <sortState ref="B23:AS32">
    <sortCondition descending="1" ref="Z23:Z32"/>
  </sortState>
  <mergeCells count="40">
    <mergeCell ref="A12:AC12"/>
    <mergeCell ref="B21:B22"/>
    <mergeCell ref="C21:C22"/>
    <mergeCell ref="A8:AC8"/>
    <mergeCell ref="H21:X21"/>
    <mergeCell ref="Y21:Y22"/>
    <mergeCell ref="Z21:Z22"/>
    <mergeCell ref="AB21:AB22"/>
    <mergeCell ref="AC21:AC22"/>
    <mergeCell ref="A10:AC10"/>
    <mergeCell ref="A11:AC11"/>
    <mergeCell ref="H16:AC16"/>
    <mergeCell ref="H17:AC17"/>
    <mergeCell ref="H18:AC18"/>
    <mergeCell ref="A44:E44"/>
    <mergeCell ref="K44:Y44"/>
    <mergeCell ref="F44:J44"/>
    <mergeCell ref="Z44:AC44"/>
    <mergeCell ref="A38:E38"/>
    <mergeCell ref="A28:D28"/>
    <mergeCell ref="G28:AC28"/>
    <mergeCell ref="K38:Y38"/>
    <mergeCell ref="F38:J38"/>
    <mergeCell ref="Z38:AC38"/>
    <mergeCell ref="A1:AC1"/>
    <mergeCell ref="A2:AC2"/>
    <mergeCell ref="A3:AC3"/>
    <mergeCell ref="A4:AC4"/>
    <mergeCell ref="AA21:AA22"/>
    <mergeCell ref="A6:AC6"/>
    <mergeCell ref="A7:AC7"/>
    <mergeCell ref="A9:AC9"/>
    <mergeCell ref="D21:D22"/>
    <mergeCell ref="E21:E22"/>
    <mergeCell ref="F21:F22"/>
    <mergeCell ref="G21:G22"/>
    <mergeCell ref="A15:G15"/>
    <mergeCell ref="H15:AC15"/>
    <mergeCell ref="A21:A22"/>
    <mergeCell ref="A5:AC5"/>
  </mergeCells>
  <conditionalFormatting sqref="L39:L43 Y37 G35:G36 Y1:Y14 Y19:Y27 G29:G33 Y45:Y1048576">
    <cfRule type="duplicateValues" dxfId="0" priority="3"/>
  </conditionalFormatting>
  <printOptions horizontalCentered="1"/>
  <pageMargins left="0.19685039370078741" right="0.19685039370078741" top="0.35" bottom="0.28999999999999998" header="0.2" footer="0.2"/>
  <pageSetup paperSize="9" scale="65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ignoredErrors>
    <ignoredError sqref="Z24:Z2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2022-10-12T08:09:53Z</dcterms:modified>
</cp:coreProperties>
</file>