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94" l="1"/>
  <c r="I24" i="94"/>
  <c r="H37" i="94" l="1"/>
  <c r="H36" i="94"/>
  <c r="J23" i="94" l="1"/>
  <c r="H39" i="94" l="1"/>
  <c r="J24" i="94"/>
  <c r="J26" i="94"/>
  <c r="J27" i="94"/>
  <c r="J28" i="94"/>
  <c r="J29" i="94"/>
  <c r="J30" i="94"/>
  <c r="J31" i="94"/>
  <c r="J25" i="94"/>
  <c r="I50" i="94" l="1"/>
  <c r="E50" i="94"/>
  <c r="L40" i="94"/>
  <c r="L39" i="94"/>
  <c r="L38" i="94"/>
  <c r="L37" i="94"/>
  <c r="L36" i="94"/>
  <c r="L35" i="94"/>
  <c r="L34" i="94"/>
  <c r="H41" i="94"/>
  <c r="H40" i="94"/>
  <c r="H38" i="94"/>
  <c r="H35" i="94" l="1"/>
  <c r="I26" i="94"/>
  <c r="I27" i="94"/>
  <c r="I28" i="94"/>
  <c r="I29" i="94"/>
  <c r="I30" i="94"/>
  <c r="I31" i="94"/>
</calcChain>
</file>

<file path=xl/sharedStrings.xml><?xml version="1.0" encoding="utf-8"?>
<sst xmlns="http://schemas.openxmlformats.org/spreadsheetml/2006/main" count="109" uniqueCount="88">
  <si>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</si>
  <si>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</si>
  <si>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</si>
  <si>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</si>
  <si>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</si>
  <si>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</si>
  <si>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</si>
  <si>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</si>
  <si>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</si>
  <si>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</si>
  <si>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</si>
  <si>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</si>
  <si>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</si>
  <si>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</si>
  <si>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</si>
  <si>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</si>
  <si>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</si>
  <si>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</si>
  <si>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</si>
  <si>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</si>
  <si>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</si>
  <si>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</si>
  <si>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</si>
  <si>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</si>
  <si>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</si>
  <si>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</si>
  <si>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</si>
  <si>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</si>
  <si>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</si>
  <si>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</si>
  <si>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</si>
  <si>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</si>
  <si>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</si>
  <si>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</si>
  <si>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</si>
  <si>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</si>
  <si>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</si>
  <si>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</si>
  <si>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</si>
  <si>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</si>
  <si>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</si>
  <si>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ВСЕРОССИЙСКИЕ СОРЕВНОВАНИЯ</t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</si>
  <si>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</si>
  <si>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</si>
  <si>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</si>
  <si>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</si>
  <si>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</si>
  <si>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Влажность: 54%</t>
  </si>
  <si>
    <t>Министерство физической культуры и спорта Кузбасса</t>
  </si>
  <si>
    <t>Федерация велосипедного спорта Кемеровской области</t>
  </si>
  <si>
    <t>шоссе - групповая гонка</t>
  </si>
  <si>
    <t>Девушки 15-16 лет</t>
  </si>
  <si>
    <t>МЕСТО ПРОВЕДЕНИЯ: г. Кемерово</t>
  </si>
  <si>
    <t>ДАТА ПРОВЕДЕНИЯ: 21 августа 2021 года</t>
  </si>
  <si>
    <t>НАЧАЛО ГОНКИ: 11ч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</si>
  <si>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00м</t>
    </r>
  </si>
  <si>
    <t>№ ВРВС: 0080601611Я</t>
  </si>
  <si>
    <t>№ ЕКП 2021: 43495</t>
  </si>
  <si>
    <t>НАЗВАНИЕ ТРАССЫ / РЕГ. НОМЕР: 5-ый км Леснополянского</t>
  </si>
  <si>
    <t>10,0 км /2</t>
  </si>
  <si>
    <t>БЕЛИМЕНКО Мария</t>
  </si>
  <si>
    <t>27.07.2006</t>
  </si>
  <si>
    <t>Республика Хакасия</t>
  </si>
  <si>
    <t>ЛЕБЕДЕВА Аделина</t>
  </si>
  <si>
    <t>31.03.2006</t>
  </si>
  <si>
    <t>ОСИНЦЕВА Таисия</t>
  </si>
  <si>
    <t>07.06.2005</t>
  </si>
  <si>
    <t>КОРХОВА Анастасия</t>
  </si>
  <si>
    <t>03.07.2006</t>
  </si>
  <si>
    <t>БИКАНОВА Руслана</t>
  </si>
  <si>
    <t>14.03.2005</t>
  </si>
  <si>
    <t>АБОЛОВА Елизавета</t>
  </si>
  <si>
    <t>25.11.2007</t>
  </si>
  <si>
    <t>ПОТАПОВА Екатерина</t>
  </si>
  <si>
    <t>24.10.2005</t>
  </si>
  <si>
    <t>НИКИФОРОВА Арина</t>
  </si>
  <si>
    <t>01.12.2006</t>
  </si>
  <si>
    <t>ПОЛЯКОВА Вероника</t>
  </si>
  <si>
    <t>12.10.2005</t>
  </si>
  <si>
    <t>Новосибирская область</t>
  </si>
  <si>
    <t>ЛЫСАК А.Н. (1к., Кемерово)</t>
  </si>
  <si>
    <t>ПАВЛОВ В.В. (1к., Кемерово)</t>
  </si>
  <si>
    <t>СТЕПАНОВА С.Н. (ВК., г. Кемерово)</t>
  </si>
  <si>
    <t>Температура: +13+16</t>
  </si>
  <si>
    <t>Осадки: без осадков</t>
  </si>
  <si>
    <t>Ветер: 3,5 м/с (с/з)</t>
  </si>
  <si>
    <t>1 сп.юн.р.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</si>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</sst>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dd/mm/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2</xdr:col>
      <xdr:colOff>872047</xdr:colOff>
      <xdr:row>3</xdr:row>
      <xdr:rowOff>19050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oneCellAnchor>
    <xdr:from>
      <xdr:col>10</xdr:col>
      <xdr:colOff>642846</xdr:colOff>
      <xdr:row>0</xdr:row>
      <xdr:rowOff>71436</xdr:rowOff>
    </xdr:from>
    <xdr:ext cx="1448010" cy="583407"/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6784" y="71436"/>
          <a:ext cx="1448010" cy="583407"/>
        </a:xfrm>
        <a:prstGeom prst="rect">
          <a:avLst/>
        </a:prstGeom>
      </xdr:spPr>
    </xdr:pic>
    <xdr:clientData/>
  </xdr:oneCellAnchor>
  <xdr:oneCellAnchor>
    <xdr:from>
      <xdr:col>6</xdr:col>
      <xdr:colOff>107157</xdr:colOff>
      <xdr:row>43</xdr:row>
      <xdr:rowOff>71437</xdr:rowOff>
    </xdr:from>
    <xdr:ext cx="1069560" cy="585000"/>
    <xdr:pic>
      <xdr:nvPicPr>
        <xdr:cNvPr id="5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29188" y="8036718"/>
          <a:ext cx="1069560" cy="585000"/>
        </a:xfrm>
        <a:prstGeom prst="rect">
          <a:avLst/>
        </a:prstGeom>
      </xdr:spPr>
    </xdr:pic>
    <xdr:clientData/>
  </xdr:oneCellAnchor>
  <xdr:oneCellAnchor>
    <xdr:from>
      <xdr:col>9</xdr:col>
      <xdr:colOff>363993</xdr:colOff>
      <xdr:row>43</xdr:row>
      <xdr:rowOff>98651</xdr:rowOff>
    </xdr:from>
    <xdr:ext cx="1069560" cy="585000"/>
    <xdr:pic>
      <xdr:nvPicPr>
        <xdr:cNvPr id="8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93618" y="8063932"/>
          <a:ext cx="1069560" cy="58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59"/>
  <sheetViews>
    <sheetView tabSelected="1" view="pageBreakPreview" topLeftCell="A28" zoomScale="80" zoomScaleNormal="100" zoomScaleSheetLayoutView="80" workbookViewId="0">
      <selection activeCell="H47" sqref="H47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4.425781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9.85546875" style="1" customWidth="1"/>
    <col min="8" max="8" width="11.42578125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3.85546875" style="1" customWidth="1"/>
    <col min="13" max="16384" width="9.140625" style="1"/>
  </cols>
  <sheetData>
    <row r="1" spans="1:17" ht="17.2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7" ht="17.25" customHeight="1" x14ac:dyDescent="0.2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7" ht="17.25" customHeight="1" x14ac:dyDescent="0.2">
      <c r="A3" s="130" t="s">
        <v>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7" ht="17.25" customHeight="1" x14ac:dyDescent="0.2">
      <c r="A4" s="130" t="s">
        <v>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7" ht="6" customHeight="1" x14ac:dyDescent="0.2">
      <c r="A5" s="131" t="s">
        <v>40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O5" s="22"/>
    </row>
    <row r="6" spans="1:17" s="2" customFormat="1" ht="23.25" customHeight="1" x14ac:dyDescent="0.2">
      <c r="A6" s="136" t="s">
        <v>41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Q6" s="22"/>
    </row>
    <row r="7" spans="1:17" s="2" customFormat="1" ht="18" customHeight="1" x14ac:dyDescent="0.2">
      <c r="A7" s="137" t="s">
        <v>17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7" s="2" customFormat="1" ht="7.5" customHeight="1" thickBo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7" ht="19.5" customHeight="1" thickTop="1" x14ac:dyDescent="0.2">
      <c r="A9" s="138" t="s">
        <v>22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7" ht="18" customHeight="1" x14ac:dyDescent="0.2">
      <c r="A10" s="145" t="s">
        <v>50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7" ht="19.5" customHeight="1" x14ac:dyDescent="0.2">
      <c r="A11" s="145" t="s">
        <v>51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7" ht="5.25" customHeight="1" x14ac:dyDescent="0.2">
      <c r="A12" s="142" t="s">
        <v>40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</row>
    <row r="13" spans="1:17" ht="15.75" x14ac:dyDescent="0.2">
      <c r="A13" s="132" t="s">
        <v>52</v>
      </c>
      <c r="B13" s="133"/>
      <c r="C13" s="133"/>
      <c r="D13" s="133"/>
      <c r="E13" s="5"/>
      <c r="F13" s="5"/>
      <c r="G13" s="52" t="s">
        <v>54</v>
      </c>
      <c r="H13" s="5"/>
      <c r="I13" s="5"/>
      <c r="J13" s="36"/>
      <c r="K13" s="26"/>
      <c r="L13" s="27" t="s">
        <v>56</v>
      </c>
    </row>
    <row r="14" spans="1:17" ht="15.75" x14ac:dyDescent="0.2">
      <c r="A14" s="134" t="s">
        <v>53</v>
      </c>
      <c r="B14" s="135"/>
      <c r="C14" s="135"/>
      <c r="D14" s="135"/>
      <c r="E14" s="6"/>
      <c r="F14" s="6"/>
      <c r="G14" s="53" t="s">
        <v>55</v>
      </c>
      <c r="H14" s="6"/>
      <c r="I14" s="6"/>
      <c r="J14" s="37"/>
      <c r="K14" s="28"/>
      <c r="L14" s="50" t="s">
        <v>57</v>
      </c>
    </row>
    <row r="15" spans="1:17" ht="15" x14ac:dyDescent="0.2">
      <c r="A15" s="124" t="s">
        <v>10</v>
      </c>
      <c r="B15" s="114"/>
      <c r="C15" s="114"/>
      <c r="D15" s="114"/>
      <c r="E15" s="114"/>
      <c r="F15" s="114"/>
      <c r="G15" s="125"/>
      <c r="H15" s="113" t="s">
        <v>1</v>
      </c>
      <c r="I15" s="114"/>
      <c r="J15" s="114"/>
      <c r="K15" s="114"/>
      <c r="L15" s="115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96" t="s">
        <v>58</v>
      </c>
      <c r="I16" s="97"/>
      <c r="J16" s="97"/>
      <c r="K16" s="97"/>
      <c r="L16" s="98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80</v>
      </c>
      <c r="H17" s="96" t="s">
        <v>45</v>
      </c>
      <c r="I17" s="97"/>
      <c r="J17" s="97"/>
      <c r="K17" s="97"/>
      <c r="L17" s="98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81</v>
      </c>
      <c r="H18" s="96" t="s">
        <v>46</v>
      </c>
      <c r="I18" s="97"/>
      <c r="J18" s="97"/>
      <c r="K18" s="97"/>
      <c r="L18" s="98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82</v>
      </c>
      <c r="H19" s="32" t="s">
        <v>38</v>
      </c>
      <c r="I19" s="7"/>
      <c r="J19" s="38"/>
      <c r="K19" s="49">
        <v>20</v>
      </c>
      <c r="L19" s="19" t="s">
        <v>59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11" t="s">
        <v>7</v>
      </c>
      <c r="B21" s="109" t="s">
        <v>13</v>
      </c>
      <c r="C21" s="109" t="s">
        <v>37</v>
      </c>
      <c r="D21" s="109" t="s">
        <v>2</v>
      </c>
      <c r="E21" s="109" t="s">
        <v>36</v>
      </c>
      <c r="F21" s="109" t="s">
        <v>9</v>
      </c>
      <c r="G21" s="109" t="s">
        <v>14</v>
      </c>
      <c r="H21" s="109" t="s">
        <v>8</v>
      </c>
      <c r="I21" s="109" t="s">
        <v>26</v>
      </c>
      <c r="J21" s="128" t="s">
        <v>23</v>
      </c>
      <c r="K21" s="126" t="s">
        <v>25</v>
      </c>
      <c r="L21" s="122" t="s">
        <v>15</v>
      </c>
    </row>
    <row r="22" spans="1:12" s="3" customFormat="1" ht="13.5" customHeight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29"/>
      <c r="K22" s="127"/>
      <c r="L22" s="123"/>
    </row>
    <row r="23" spans="1:12" s="4" customFormat="1" ht="17.25" customHeight="1" x14ac:dyDescent="0.2">
      <c r="A23" s="64">
        <v>1</v>
      </c>
      <c r="B23" s="66">
        <v>15</v>
      </c>
      <c r="C23" s="66">
        <v>10117455462</v>
      </c>
      <c r="D23" s="86" t="s">
        <v>60</v>
      </c>
      <c r="E23" s="92" t="s">
        <v>61</v>
      </c>
      <c r="F23" s="66" t="s">
        <v>39</v>
      </c>
      <c r="G23" s="87" t="s">
        <v>62</v>
      </c>
      <c r="H23" s="67">
        <v>2.9317129629629634E-2</v>
      </c>
      <c r="I23" s="91"/>
      <c r="J23" s="77">
        <f>IFERROR($K$19*3600/(HOUR(H23)*3600+MINUTE(H23)*60+SECOND(H23)),"")</f>
        <v>28.4247927358863</v>
      </c>
      <c r="K23" s="66" t="s">
        <v>33</v>
      </c>
      <c r="L23" s="68"/>
    </row>
    <row r="24" spans="1:12" s="4" customFormat="1" ht="17.25" customHeight="1" x14ac:dyDescent="0.2">
      <c r="A24" s="64">
        <v>2</v>
      </c>
      <c r="B24" s="65">
        <v>14</v>
      </c>
      <c r="C24" s="65">
        <v>10114234658</v>
      </c>
      <c r="D24" s="86" t="s">
        <v>63</v>
      </c>
      <c r="E24" s="92" t="s">
        <v>64</v>
      </c>
      <c r="F24" s="66" t="s">
        <v>39</v>
      </c>
      <c r="G24" s="66" t="s">
        <v>62</v>
      </c>
      <c r="H24" s="67">
        <v>2.9317129629629634E-2</v>
      </c>
      <c r="I24" s="67">
        <f>H24-$H$23</f>
        <v>0</v>
      </c>
      <c r="J24" s="77">
        <f>IFERROR($K$19*3600/(HOUR(H24)*3600+MINUTE(H24)*60+SECOND(H24)),"")</f>
        <v>28.4247927358863</v>
      </c>
      <c r="K24" s="66" t="s">
        <v>33</v>
      </c>
      <c r="L24" s="68"/>
    </row>
    <row r="25" spans="1:12" s="4" customFormat="1" ht="17.25" customHeight="1" x14ac:dyDescent="0.2">
      <c r="A25" s="64">
        <v>3</v>
      </c>
      <c r="B25" s="65">
        <v>13</v>
      </c>
      <c r="C25" s="65">
        <v>10105085235</v>
      </c>
      <c r="D25" s="86" t="s">
        <v>65</v>
      </c>
      <c r="E25" s="92" t="s">
        <v>66</v>
      </c>
      <c r="F25" s="66" t="s">
        <v>33</v>
      </c>
      <c r="G25" s="66" t="s">
        <v>62</v>
      </c>
      <c r="H25" s="67">
        <v>2.9328703703703704E-2</v>
      </c>
      <c r="I25" s="67">
        <f>H25-$H$23</f>
        <v>1.1574074074070101E-5</v>
      </c>
      <c r="J25" s="77">
        <f t="shared" ref="J25:J31" si="0">IFERROR($K$19*3600/(HOUR(H25)*3600+MINUTE(H25)*60+SECOND(H25)),"")</f>
        <v>28.413575374901342</v>
      </c>
      <c r="K25" s="69" t="s">
        <v>33</v>
      </c>
      <c r="L25" s="68"/>
    </row>
    <row r="26" spans="1:12" s="4" customFormat="1" ht="17.25" customHeight="1" x14ac:dyDescent="0.2">
      <c r="A26" s="64">
        <v>4</v>
      </c>
      <c r="B26" s="65">
        <v>62</v>
      </c>
      <c r="C26" s="65">
        <v>10105722304</v>
      </c>
      <c r="D26" s="86" t="s">
        <v>67</v>
      </c>
      <c r="E26" s="92" t="s">
        <v>68</v>
      </c>
      <c r="F26" s="66" t="s">
        <v>42</v>
      </c>
      <c r="G26" s="66" t="s">
        <v>87</v>
      </c>
      <c r="H26" s="67">
        <v>2.9363425925925921E-2</v>
      </c>
      <c r="I26" s="67">
        <f t="shared" ref="I26:I31" si="1">H26-$H$23</f>
        <v>4.6296296296287343E-5</v>
      </c>
      <c r="J26" s="77">
        <f t="shared" si="0"/>
        <v>28.379976350019707</v>
      </c>
      <c r="K26" s="69" t="s">
        <v>33</v>
      </c>
      <c r="L26" s="68"/>
    </row>
    <row r="27" spans="1:12" s="4" customFormat="1" ht="17.25" customHeight="1" x14ac:dyDescent="0.2">
      <c r="A27" s="64">
        <v>5</v>
      </c>
      <c r="B27" s="65">
        <v>50</v>
      </c>
      <c r="C27" s="66">
        <v>10091576266</v>
      </c>
      <c r="D27" s="86" t="s">
        <v>69</v>
      </c>
      <c r="E27" s="92" t="s">
        <v>70</v>
      </c>
      <c r="F27" s="65" t="s">
        <v>42</v>
      </c>
      <c r="G27" s="66" t="s">
        <v>87</v>
      </c>
      <c r="H27" s="67">
        <v>2.9374999999999998E-2</v>
      </c>
      <c r="I27" s="67">
        <f t="shared" si="1"/>
        <v>5.7870370370364382E-5</v>
      </c>
      <c r="J27" s="77">
        <f t="shared" si="0"/>
        <v>28.368794326241133</v>
      </c>
      <c r="K27" s="69" t="s">
        <v>33</v>
      </c>
      <c r="L27" s="68"/>
    </row>
    <row r="28" spans="1:12" s="4" customFormat="1" ht="17.25" customHeight="1" x14ac:dyDescent="0.2">
      <c r="A28" s="64">
        <v>6</v>
      </c>
      <c r="B28" s="65">
        <v>118</v>
      </c>
      <c r="C28" s="65">
        <v>10117164058</v>
      </c>
      <c r="D28" s="86" t="s">
        <v>71</v>
      </c>
      <c r="E28" s="92" t="s">
        <v>72</v>
      </c>
      <c r="F28" s="66" t="s">
        <v>42</v>
      </c>
      <c r="G28" s="66" t="s">
        <v>87</v>
      </c>
      <c r="H28" s="67">
        <v>2.943287037037037E-2</v>
      </c>
      <c r="I28" s="67">
        <f t="shared" si="1"/>
        <v>1.157407407407357E-4</v>
      </c>
      <c r="J28" s="77">
        <f t="shared" si="0"/>
        <v>28.313016122689735</v>
      </c>
      <c r="K28" s="66"/>
      <c r="L28" s="68"/>
    </row>
    <row r="29" spans="1:12" s="4" customFormat="1" ht="17.25" customHeight="1" x14ac:dyDescent="0.2">
      <c r="A29" s="64">
        <v>7</v>
      </c>
      <c r="B29" s="65">
        <v>92</v>
      </c>
      <c r="C29" s="65">
        <v>10106932275</v>
      </c>
      <c r="D29" s="86" t="s">
        <v>73</v>
      </c>
      <c r="E29" s="92" t="s">
        <v>74</v>
      </c>
      <c r="F29" s="66" t="s">
        <v>33</v>
      </c>
      <c r="G29" s="66" t="s">
        <v>87</v>
      </c>
      <c r="H29" s="67">
        <v>3.1469907407407412E-2</v>
      </c>
      <c r="I29" s="67">
        <f t="shared" si="1"/>
        <v>2.1527777777777778E-3</v>
      </c>
      <c r="J29" s="77">
        <f t="shared" si="0"/>
        <v>26.480323648400148</v>
      </c>
      <c r="K29" s="66"/>
      <c r="L29" s="68"/>
    </row>
    <row r="30" spans="1:12" s="4" customFormat="1" ht="17.25" customHeight="1" x14ac:dyDescent="0.2">
      <c r="A30" s="64">
        <v>8</v>
      </c>
      <c r="B30" s="66">
        <v>81</v>
      </c>
      <c r="C30" s="65"/>
      <c r="D30" s="86" t="s">
        <v>75</v>
      </c>
      <c r="E30" s="92" t="s">
        <v>76</v>
      </c>
      <c r="F30" s="66" t="s">
        <v>86</v>
      </c>
      <c r="G30" s="66" t="s">
        <v>87</v>
      </c>
      <c r="H30" s="67">
        <v>3.622685185185185E-2</v>
      </c>
      <c r="I30" s="67">
        <f t="shared" si="1"/>
        <v>6.9097222222222164E-3</v>
      </c>
      <c r="J30" s="77">
        <f t="shared" si="0"/>
        <v>23.003194888178914</v>
      </c>
      <c r="K30" s="85"/>
      <c r="L30" s="68"/>
    </row>
    <row r="31" spans="1:12" s="4" customFormat="1" ht="17.25" customHeight="1" thickBot="1" x14ac:dyDescent="0.25">
      <c r="A31" s="94">
        <v>9</v>
      </c>
      <c r="B31" s="70">
        <v>20</v>
      </c>
      <c r="C31" s="70">
        <v>10077272406</v>
      </c>
      <c r="D31" s="88" t="s">
        <v>77</v>
      </c>
      <c r="E31" s="93" t="s">
        <v>78</v>
      </c>
      <c r="F31" s="70" t="s">
        <v>42</v>
      </c>
      <c r="G31" s="71" t="s">
        <v>79</v>
      </c>
      <c r="H31" s="95">
        <v>4.2222222222222223E-2</v>
      </c>
      <c r="I31" s="95">
        <f t="shared" si="1"/>
        <v>1.290509259259259E-2</v>
      </c>
      <c r="J31" s="90">
        <f t="shared" si="0"/>
        <v>19.736842105263158</v>
      </c>
      <c r="K31" s="89"/>
      <c r="L31" s="72"/>
    </row>
    <row r="32" spans="1:12" s="4" customFormat="1" ht="4.5" customHeight="1" thickTop="1" thickBot="1" x14ac:dyDescent="0.25">
      <c r="A32" s="56"/>
      <c r="B32" s="60"/>
      <c r="C32" s="61"/>
      <c r="D32" s="42"/>
      <c r="E32" s="42"/>
      <c r="F32" s="56"/>
      <c r="G32" s="42"/>
      <c r="H32" s="62"/>
      <c r="I32" s="62"/>
      <c r="J32" s="63"/>
      <c r="K32" s="63"/>
      <c r="L32" s="63"/>
    </row>
    <row r="33" spans="1:12" s="4" customFormat="1" ht="18" customHeight="1" thickTop="1" x14ac:dyDescent="0.2">
      <c r="A33" s="119" t="s">
        <v>5</v>
      </c>
      <c r="B33" s="120"/>
      <c r="C33" s="120"/>
      <c r="D33" s="120"/>
      <c r="E33" s="54"/>
      <c r="F33" s="54"/>
      <c r="G33" s="120" t="s">
        <v>6</v>
      </c>
      <c r="H33" s="120"/>
      <c r="I33" s="120"/>
      <c r="J33" s="120"/>
      <c r="K33" s="120"/>
      <c r="L33" s="121"/>
    </row>
    <row r="34" spans="1:12" s="4" customFormat="1" ht="12" customHeight="1" x14ac:dyDescent="0.2">
      <c r="A34" s="29" t="s">
        <v>83</v>
      </c>
      <c r="B34" s="30"/>
      <c r="C34" s="33"/>
      <c r="D34" s="31"/>
      <c r="E34" s="43"/>
      <c r="F34" s="44"/>
      <c r="G34" s="80" t="s">
        <v>34</v>
      </c>
      <c r="H34" s="57">
        <v>3</v>
      </c>
      <c r="I34" s="58"/>
      <c r="J34" s="1"/>
      <c r="K34" s="78" t="s">
        <v>32</v>
      </c>
      <c r="L34" s="55">
        <f>COUNTIF(F23:F31,"ЗМС")</f>
        <v>0</v>
      </c>
    </row>
    <row r="35" spans="1:12" s="4" customFormat="1" ht="12" customHeight="1" x14ac:dyDescent="0.2">
      <c r="A35" s="29" t="s">
        <v>47</v>
      </c>
      <c r="B35" s="8"/>
      <c r="C35" s="34"/>
      <c r="D35" s="23"/>
      <c r="E35" s="45"/>
      <c r="F35" s="46"/>
      <c r="G35" s="80" t="s">
        <v>27</v>
      </c>
      <c r="H35" s="57">
        <f>H36+H41</f>
        <v>9</v>
      </c>
      <c r="I35" s="58"/>
      <c r="J35" s="1"/>
      <c r="K35" s="78" t="s">
        <v>21</v>
      </c>
      <c r="L35" s="55">
        <f>COUNTIF(F23:F31,"МСМК")</f>
        <v>0</v>
      </c>
    </row>
    <row r="36" spans="1:12" s="4" customFormat="1" ht="12" customHeight="1" x14ac:dyDescent="0.2">
      <c r="A36" s="29" t="s">
        <v>84</v>
      </c>
      <c r="B36" s="8"/>
      <c r="C36" s="35"/>
      <c r="D36" s="23"/>
      <c r="E36" s="45"/>
      <c r="F36" s="46"/>
      <c r="G36" s="80" t="s">
        <v>28</v>
      </c>
      <c r="H36" s="57">
        <f>H37+H38+H40</f>
        <v>9</v>
      </c>
      <c r="I36" s="58"/>
      <c r="J36" s="1"/>
      <c r="K36" s="78" t="s">
        <v>24</v>
      </c>
      <c r="L36" s="55">
        <f>COUNTIF(F23:F31,"МС")</f>
        <v>0</v>
      </c>
    </row>
    <row r="37" spans="1:12" s="4" customFormat="1" ht="12" customHeight="1" x14ac:dyDescent="0.2">
      <c r="A37" s="29" t="s">
        <v>85</v>
      </c>
      <c r="B37" s="8"/>
      <c r="C37" s="35"/>
      <c r="D37" s="23"/>
      <c r="G37" s="80" t="s">
        <v>29</v>
      </c>
      <c r="H37" s="57">
        <f>COUNT(A23:A31)</f>
        <v>9</v>
      </c>
      <c r="I37" s="58"/>
      <c r="J37" s="1"/>
      <c r="K37" s="78" t="s">
        <v>33</v>
      </c>
      <c r="L37" s="55">
        <f>COUNTIF(F23:F31,"КМС")</f>
        <v>2</v>
      </c>
    </row>
    <row r="38" spans="1:12" s="4" customFormat="1" ht="12" customHeight="1" x14ac:dyDescent="0.2">
      <c r="A38" s="83"/>
      <c r="B38" s="8"/>
      <c r="C38" s="35"/>
      <c r="D38" s="23"/>
      <c r="E38" s="45"/>
      <c r="F38" s="46"/>
      <c r="G38" s="80" t="s">
        <v>30</v>
      </c>
      <c r="H38" s="57">
        <f>COUNTIF(A23:A31,"НФ")</f>
        <v>0</v>
      </c>
      <c r="I38" s="58"/>
      <c r="J38" s="1"/>
      <c r="K38" s="78" t="s">
        <v>39</v>
      </c>
      <c r="L38" s="55">
        <f>COUNTIF(F23:F31,"1 СР")</f>
        <v>2</v>
      </c>
    </row>
    <row r="39" spans="1:12" s="4" customFormat="1" ht="12" customHeight="1" x14ac:dyDescent="0.2">
      <c r="A39" s="29"/>
      <c r="B39" s="8"/>
      <c r="C39" s="35"/>
      <c r="D39" s="23"/>
      <c r="E39" s="45"/>
      <c r="F39" s="46"/>
      <c r="G39" s="78" t="s">
        <v>44</v>
      </c>
      <c r="H39" s="79">
        <f>COUNTIF(A23:A31,"ЛИМ")</f>
        <v>0</v>
      </c>
      <c r="I39" s="58"/>
      <c r="J39" s="1"/>
      <c r="K39" s="40" t="s">
        <v>42</v>
      </c>
      <c r="L39" s="51">
        <f>COUNTIF(F23:F31,"2 СР")</f>
        <v>4</v>
      </c>
    </row>
    <row r="40" spans="1:12" s="4" customFormat="1" ht="12" customHeight="1" x14ac:dyDescent="0.2">
      <c r="A40" s="29"/>
      <c r="B40" s="8"/>
      <c r="C40" s="8"/>
      <c r="D40" s="23"/>
      <c r="E40" s="45"/>
      <c r="F40" s="46"/>
      <c r="G40" s="80" t="s">
        <v>35</v>
      </c>
      <c r="H40" s="57">
        <f>COUNTIF(A23:A31,"ДСКВ")</f>
        <v>0</v>
      </c>
      <c r="I40" s="58"/>
      <c r="J40" s="1"/>
      <c r="K40" s="40" t="s">
        <v>43</v>
      </c>
      <c r="L40" s="55">
        <f>COUNTIF(F23:F31,"3 СР")</f>
        <v>0</v>
      </c>
    </row>
    <row r="41" spans="1:12" s="4" customFormat="1" ht="12" customHeight="1" x14ac:dyDescent="0.2">
      <c r="A41" s="29"/>
      <c r="B41" s="8"/>
      <c r="C41" s="8"/>
      <c r="D41" s="23"/>
      <c r="E41" s="47"/>
      <c r="F41" s="48"/>
      <c r="G41" s="80" t="s">
        <v>31</v>
      </c>
      <c r="H41" s="57">
        <f>COUNTIF(A23:A31,"НС")</f>
        <v>0</v>
      </c>
      <c r="I41" s="59"/>
      <c r="J41" s="81"/>
      <c r="K41" s="82"/>
      <c r="L41" s="84"/>
    </row>
    <row r="42" spans="1:12" s="4" customFormat="1" ht="6.75" customHeight="1" x14ac:dyDescent="0.2">
      <c r="A42" s="16"/>
      <c r="B42" s="76"/>
      <c r="C42" s="76"/>
      <c r="D42" s="1"/>
      <c r="E42" s="1"/>
      <c r="F42" s="1"/>
      <c r="G42" s="1"/>
      <c r="H42" s="1"/>
      <c r="I42" s="1"/>
      <c r="J42" s="41"/>
      <c r="K42" s="1"/>
      <c r="L42" s="17"/>
    </row>
    <row r="43" spans="1:12" s="4" customFormat="1" ht="15.75" customHeight="1" x14ac:dyDescent="0.2">
      <c r="A43" s="116" t="s">
        <v>3</v>
      </c>
      <c r="B43" s="117"/>
      <c r="C43" s="117"/>
      <c r="D43" s="117"/>
      <c r="E43" s="117" t="s">
        <v>12</v>
      </c>
      <c r="F43" s="117"/>
      <c r="G43" s="117"/>
      <c r="H43" s="117"/>
      <c r="I43" s="117" t="s">
        <v>4</v>
      </c>
      <c r="J43" s="117"/>
      <c r="K43" s="117"/>
      <c r="L43" s="118"/>
    </row>
    <row r="44" spans="1:12" s="4" customFormat="1" ht="9.75" customHeight="1" x14ac:dyDescent="0.2">
      <c r="A44" s="101"/>
      <c r="B44" s="102"/>
      <c r="C44" s="102"/>
      <c r="D44" s="102"/>
      <c r="E44" s="102"/>
      <c r="F44" s="103"/>
      <c r="G44" s="103"/>
      <c r="H44" s="103"/>
      <c r="I44" s="103"/>
      <c r="J44" s="103"/>
      <c r="K44" s="103"/>
      <c r="L44" s="104"/>
    </row>
    <row r="45" spans="1:12" s="4" customFormat="1" ht="9.75" customHeight="1" x14ac:dyDescent="0.2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2" s="4" customFormat="1" ht="9.75" customHeight="1" x14ac:dyDescent="0.2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2" s="4" customFormat="1" ht="9.75" customHeight="1" x14ac:dyDescent="0.2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</row>
    <row r="48" spans="1:12" s="4" customFormat="1" ht="9.7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5"/>
    </row>
    <row r="49" spans="1:12" s="4" customFormat="1" ht="9.75" customHeight="1" x14ac:dyDescent="0.2">
      <c r="A49" s="101"/>
      <c r="B49" s="102"/>
      <c r="C49" s="102"/>
      <c r="D49" s="102"/>
      <c r="E49" s="102"/>
      <c r="F49" s="106"/>
      <c r="G49" s="106"/>
      <c r="H49" s="106"/>
      <c r="I49" s="106"/>
      <c r="J49" s="106"/>
      <c r="K49" s="106"/>
      <c r="L49" s="107"/>
    </row>
    <row r="50" spans="1:12" s="4" customFormat="1" ht="15.75" customHeight="1" thickBot="1" x14ac:dyDescent="0.25">
      <c r="A50" s="108"/>
      <c r="B50" s="99"/>
      <c r="C50" s="99"/>
      <c r="D50" s="99"/>
      <c r="E50" s="99" t="str">
        <f>G17</f>
        <v>ЛЫСАК А.Н. (1к., Кемерово)</v>
      </c>
      <c r="F50" s="99"/>
      <c r="G50" s="99"/>
      <c r="H50" s="99"/>
      <c r="I50" s="99" t="str">
        <f>G18</f>
        <v>ПАВЛОВ В.В. (1к., Кемерово)</v>
      </c>
      <c r="J50" s="99"/>
      <c r="K50" s="99"/>
      <c r="L50" s="100"/>
    </row>
    <row r="51" spans="1:12" s="4" customFormat="1" ht="14.25" customHeight="1" thickTop="1" x14ac:dyDescent="0.2">
      <c r="A51" s="1"/>
      <c r="B51" s="13"/>
      <c r="C51" s="13"/>
      <c r="D51" s="1"/>
      <c r="E51" s="1"/>
      <c r="F51" s="1"/>
      <c r="G51" s="1"/>
      <c r="H51" s="1"/>
      <c r="I51" s="1"/>
      <c r="J51" s="41"/>
      <c r="K51" s="1"/>
      <c r="L51" s="1"/>
    </row>
    <row r="59" spans="1:12" ht="9.75" customHeight="1" x14ac:dyDescent="0.2"/>
  </sheetData>
  <mergeCells count="45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H15:L15"/>
    <mergeCell ref="E21:E22"/>
    <mergeCell ref="A43:D43"/>
    <mergeCell ref="E43:H43"/>
    <mergeCell ref="I43:L43"/>
    <mergeCell ref="F21:F22"/>
    <mergeCell ref="G21:G22"/>
    <mergeCell ref="H21:H22"/>
    <mergeCell ref="A33:D33"/>
    <mergeCell ref="G33:L33"/>
    <mergeCell ref="L21:L22"/>
    <mergeCell ref="A15:G15"/>
    <mergeCell ref="K21:K22"/>
    <mergeCell ref="I21:I22"/>
    <mergeCell ref="H16:L16"/>
    <mergeCell ref="J21:J22"/>
    <mergeCell ref="H17:L17"/>
    <mergeCell ref="H18:L18"/>
    <mergeCell ref="I50:L50"/>
    <mergeCell ref="A44:E44"/>
    <mergeCell ref="F44:L44"/>
    <mergeCell ref="A48:E48"/>
    <mergeCell ref="F48:L48"/>
    <mergeCell ref="A49:E49"/>
    <mergeCell ref="F49:L49"/>
    <mergeCell ref="A50:D50"/>
    <mergeCell ref="E50:H50"/>
    <mergeCell ref="C21:C22"/>
    <mergeCell ref="D21:D22"/>
    <mergeCell ref="A21:A22"/>
    <mergeCell ref="B21:B22"/>
  </mergeCells>
  <conditionalFormatting sqref="B34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40:G41 G34:G38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2021-09-02T14:26:28Z</dcterms:modified>
</cp:coreProperties>
</file>