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 г" sheetId="2" r:id="rId2"/>
  </sheets>
  <definedNames>
    <definedName name="_xlnm.Print_Titles" localSheetId="1">'гр г'!$21:$22</definedName>
    <definedName name="_xlnm.Print_Titles" localSheetId="0">'Стартовый протокол'!$18:$19</definedName>
    <definedName name="_xlnm.Print_Area" localSheetId="1">'гр г'!$A$1:$L$46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7" i="2" l="1"/>
  <c r="J27" i="2"/>
  <c r="I28" i="2"/>
  <c r="J26" i="2"/>
  <c r="I25" i="2" l="1"/>
  <c r="J25" i="2"/>
  <c r="I26" i="2"/>
  <c r="J23" i="2"/>
  <c r="J24" i="2"/>
  <c r="I24" i="2"/>
  <c r="J46" i="2" l="1"/>
  <c r="H38" i="2" l="1"/>
  <c r="H37" i="2"/>
  <c r="H36" i="2"/>
  <c r="H35" i="2"/>
  <c r="H34" i="2"/>
  <c r="L35" i="2"/>
  <c r="L34" i="2"/>
  <c r="L33" i="2"/>
  <c r="L32" i="2"/>
  <c r="L31" i="2"/>
  <c r="L36" i="2"/>
  <c r="L37" i="2"/>
  <c r="H46" i="2"/>
  <c r="E46" i="2"/>
  <c r="H33" i="2" l="1"/>
  <c r="H32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<sst xmlns="http://schemas.openxmlformats.org/spreadsheetml/2006/main" count="328" uniqueCount="225">
  <si>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</si>
  <si>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</si>
  <si>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</si>
  <si>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</si>
  <si>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</si>
  <si>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</si>
  <si>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</si>
  <si>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</si>
  <si>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</si>
  <si>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</si>
  <si>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</si>
  <si>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</si>
  <si>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</si>
  <si>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</si>
  <si>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</si>
  <si>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</si>
  <si>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</si>
  <si>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</si>
  <si>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</si>
  <si>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</si>
  <si>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</si>
  <si>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</si>
  <si>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</si>
  <si>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</si>
  <si>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</si>
  <si>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</si>
  <si>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</si>
  <si>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</si>
  <si>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</si>
  <si>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</si>
  <si>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</si>
  <si>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</si>
  <si>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</si>
  <si>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</si>
  <si>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</si>
  <si>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</si>
  <si>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</si>
  <si>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</si>
  <si>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</si>
  <si>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</si>
  <si>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</si>
  <si>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</si>
  <si>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</si>
  <si>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</si>
  <si>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</si>
  <si>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</si>
  <si>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</si>
  <si>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</si>
  <si>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</si>
  <si>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</si>
  <si>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</si>
  <si>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</si>
  <si>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</si>
  <si>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</si>
  <si>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</si>
  <si>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</si>
  <si>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</si>
  <si>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</si>
  <si>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</si>
  <si>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</si>
  <si>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</si>
  <si>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</si>
  <si>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</si>
  <si>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</si>
  <si>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</si>
  <si>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</si>
  <si>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</si>
  <si>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</si>
  <si>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</si>
  <si>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</si>
  <si>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</si>
  <si>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</si>
  <si>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</si>
  <si>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</si>
  <si>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</si>
  <si>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</si>
  <si>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</si>
  <si>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</si>
  <si>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</si>
  <si>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</si>
  <si>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</si>
  <si>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</si>
  <si>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</si>
  <si>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</si>
  <si>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</si>
  <si>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</si>
  <si>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</si>
  <si>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</si>
  <si>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</si>
  <si>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</si>
  <si>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</si>
  <si>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</si>
  <si>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</si>
  <si>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</si>
  <si>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</si>
  <si>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</si>
  <si>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</si>
  <si>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</si>
  <si>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</si>
  <si>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</si>
  <si>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</si>
  <si>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</si>
  <si>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</si>
  <si>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</si>
  <si>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</si>
  <si>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</si>
  <si>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</si>
  <si>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</si>
  <si>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</si>
  <si>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</si>
  <si>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</si>
  <si>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</si>
  <si>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</si>
  <si>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</si>
  <si>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</si>
  <si>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</si>
  <si>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</si>
  <si>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</si>
  <si>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</si>
  <si>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</si>
  <si>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</si>
  <si>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</si>
  <si>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</si>
  <si>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</si>
  <si>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</si>
  <si>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</si>
  <si>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</si>
  <si>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</si>
  <si>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</si>
  <si>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</si>
  <si>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</si>
  <si>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</si>
  <si>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</si>
  <si>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</si>
  <si>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</si>
  <si>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</si>
  <si>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</si>
  <si>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</si>
  <si>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</si>
  <si>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</si>
  <si>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</si>
  <si>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</si>
  <si>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</si>
  <si>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</si>
  <si>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</si>
  <si>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</si>
  <si>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</si>
  <si>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</si>
  <si>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</si>
  <si>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</si>
  <si>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</si>
  <si>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</si>
  <si>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</si>
  <si>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</si>
  <si>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</si>
  <si>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</si>
  <si>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</si>
  <si>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</si>
  <si>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</si>
  <si>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</si>
  <si>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</si>
  <si>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</si>
  <si>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</si>
  <si>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</si>
  <si>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</si>
  <si>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</si>
  <si>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</si>
  <si>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</si>
  <si>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</si>
  <si>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</si>
  <si>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</si>
  <si>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</si>
  <si>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</si>
  <si>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</si>
  <si>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</si>
  <si>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</si>
  <si>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</si>
  <si>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</si>
  <si>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</si>
  <si>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</si>
  <si>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</si>
  <si>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</si>
  <si>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</si>
  <si>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</si>
  <si>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</si>
  <si>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</si>
  <si>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</si>
  <si>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</si>
  <si>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</si>
  <si>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</si>
  <si>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</si>
  <si>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ЖЕРЕБЦОВА М.С. (ВК, г. ЧИТА)</t>
  </si>
  <si>
    <t>КЛЮЧНИКОВА О.А. (ВК, г. ЧИТА)</t>
  </si>
  <si>
    <t>Забайкальский край</t>
  </si>
  <si>
    <t>СУДЬЯ НА ФИНИШЕ</t>
  </si>
  <si>
    <t xml:space="preserve">Ветер: </t>
  </si>
  <si>
    <t>ДИСТАНЦИЯ: ДЛИНА КРУГА/КРУГОВ</t>
  </si>
  <si>
    <t>ВСЕРОССИЙСКИЕ СОРЕВНОВАНИЯ</t>
  </si>
  <si>
    <t>№ ЕКП 2022: 5114</t>
  </si>
  <si>
    <t>ЛЕБЕДЕВ А.Ю. (ВК, г. ХАБАРОВСК)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</si>
  <si>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21 сентября 2022 года</t>
    </r>
  </si>
  <si>
    <t>шоссе - групповая гонка</t>
  </si>
  <si>
    <t>№ ВРВС: 0080601611Я</t>
  </si>
  <si>
    <t>Влажность: 77 %</t>
  </si>
  <si>
    <t>Температура: +8</t>
  </si>
  <si>
    <t>Осадки: н. дождь</t>
  </si>
  <si>
    <t>НАЗВАНИЕ ТРАССЫ / РЕГ. НОМЕР: трасса подъезд к п. Песчанка</t>
  </si>
  <si>
    <t>15/8</t>
  </si>
  <si>
    <t>ЕРЁМИН Григорий</t>
  </si>
  <si>
    <t>16.04.2005</t>
  </si>
  <si>
    <t>Хабаровский край</t>
  </si>
  <si>
    <t>РУДАКОВ Даниил</t>
  </si>
  <si>
    <t>05.07.2005</t>
  </si>
  <si>
    <t>МАКУШИН Андрей</t>
  </si>
  <si>
    <t>22.01.2005</t>
  </si>
  <si>
    <t>ДЕМЕШКИН Аркадий</t>
  </si>
  <si>
    <t>07.04.2005</t>
  </si>
  <si>
    <t>ДНЕПРОВСКИЙ Павел</t>
  </si>
  <si>
    <t>04.01.2005</t>
  </si>
  <si>
    <t>СМИРНОВ Дмитрий</t>
  </si>
  <si>
    <t>23.11.2005</t>
  </si>
  <si>
    <t>Иркутская область</t>
  </si>
  <si>
    <t>НАЧАЛО ГОНКИ: 13ч 30м</t>
  </si>
  <si>
    <t>ОКОНЧАНИЕ ГОНКИ: 16ч 45м</t>
  </si>
  <si>
    <t>Юниоры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</si>
</sst>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8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6" fillId="0" borderId="0"/>
    <xf numFmtId="0" fontId="23" fillId="0" borderId="0"/>
    <xf numFmtId="0" fontId="16" fillId="0" borderId="0"/>
    <xf numFmtId="0" fontId="1" fillId="0" borderId="0"/>
  </cellStyleXfs>
  <cellXfs count="243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9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left" vertical="center"/>
    </xf>
    <xf numFmtId="14" fontId="10" fillId="0" borderId="10" xfId="1" applyNumberFormat="1" applyFont="1" applyBorder="1" applyAlignment="1">
      <alignment vertical="center"/>
    </xf>
    <xf numFmtId="0" fontId="9" fillId="0" borderId="10" xfId="1" applyFont="1" applyBorder="1" applyAlignment="1">
      <alignment horizontal="right"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14" fontId="10" fillId="0" borderId="7" xfId="1" applyNumberFormat="1" applyFont="1" applyBorder="1" applyAlignment="1">
      <alignment horizontal="left" vertical="center"/>
    </xf>
    <xf numFmtId="0" fontId="11" fillId="0" borderId="7" xfId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0" fontId="9" fillId="2" borderId="12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right" vertical="center"/>
    </xf>
    <xf numFmtId="14" fontId="10" fillId="0" borderId="13" xfId="1" applyNumberFormat="1" applyFont="1" applyBorder="1" applyAlignment="1">
      <alignment vertical="center"/>
    </xf>
    <xf numFmtId="0" fontId="13" fillId="0" borderId="13" xfId="2" applyFont="1" applyBorder="1" applyAlignment="1">
      <alignment horizontal="left" vertical="center"/>
    </xf>
    <xf numFmtId="0" fontId="10" fillId="0" borderId="13" xfId="1" applyFont="1" applyBorder="1" applyAlignment="1">
      <alignment vertical="center"/>
    </xf>
    <xf numFmtId="49" fontId="10" fillId="0" borderId="14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right" vertical="center"/>
    </xf>
    <xf numFmtId="14" fontId="4" fillId="0" borderId="13" xfId="1" applyNumberFormat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14" fontId="4" fillId="0" borderId="17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27" xfId="2" applyFont="1" applyFill="1" applyBorder="1" applyAlignment="1">
      <alignment horizontal="left" vertical="center" wrapText="1"/>
    </xf>
    <xf numFmtId="14" fontId="14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vertical="center" wrapText="1"/>
    </xf>
    <xf numFmtId="0" fontId="14" fillId="0" borderId="28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4" fillId="0" borderId="30" xfId="1" applyFont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vertical="center"/>
    </xf>
    <xf numFmtId="0" fontId="18" fillId="0" borderId="30" xfId="1" applyFont="1" applyBorder="1" applyAlignment="1">
      <alignment horizontal="center" vertical="center" wrapText="1"/>
    </xf>
    <xf numFmtId="0" fontId="14" fillId="3" borderId="26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/>
    </xf>
    <xf numFmtId="20" fontId="14" fillId="0" borderId="27" xfId="1" applyNumberFormat="1" applyFont="1" applyBorder="1" applyAlignment="1">
      <alignment horizontal="center" vertical="center"/>
    </xf>
    <xf numFmtId="16" fontId="9" fillId="0" borderId="14" xfId="1" applyNumberFormat="1" applyFont="1" applyBorder="1" applyAlignment="1">
      <alignment horizontal="right" vertical="center"/>
    </xf>
    <xf numFmtId="0" fontId="20" fillId="0" borderId="27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left" vertical="center" wrapText="1"/>
    </xf>
    <xf numFmtId="14" fontId="19" fillId="0" borderId="27" xfId="2" applyNumberFormat="1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vertical="center" wrapText="1"/>
    </xf>
    <xf numFmtId="0" fontId="19" fillId="0" borderId="30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14" fillId="3" borderId="27" xfId="1" applyNumberFormat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4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10" fillId="0" borderId="10" xfId="4" applyFont="1" applyBorder="1" applyAlignment="1">
      <alignment horizontal="center" vertical="center"/>
    </xf>
    <xf numFmtId="0" fontId="10" fillId="0" borderId="10" xfId="4" applyFont="1" applyBorder="1" applyAlignment="1">
      <alignment vertical="center"/>
    </xf>
    <xf numFmtId="0" fontId="11" fillId="0" borderId="10" xfId="4" applyFont="1" applyBorder="1" applyAlignment="1">
      <alignment horizontal="right" vertical="center"/>
    </xf>
    <xf numFmtId="0" fontId="11" fillId="0" borderId="11" xfId="4" applyFont="1" applyBorder="1" applyAlignment="1">
      <alignment horizontal="right" vertical="center"/>
    </xf>
    <xf numFmtId="0" fontId="9" fillId="0" borderId="6" xfId="4" applyFont="1" applyFill="1" applyBorder="1" applyAlignment="1">
      <alignment horizontal="left" vertical="center"/>
    </xf>
    <xf numFmtId="0" fontId="10" fillId="0" borderId="7" xfId="4" applyFont="1" applyBorder="1" applyAlignment="1">
      <alignment horizontal="center" vertical="center"/>
    </xf>
    <xf numFmtId="0" fontId="10" fillId="0" borderId="7" xfId="4" applyFont="1" applyBorder="1" applyAlignment="1">
      <alignment vertical="center"/>
    </xf>
    <xf numFmtId="0" fontId="11" fillId="0" borderId="7" xfId="4" applyFont="1" applyBorder="1" applyAlignment="1">
      <alignment horizontal="right" vertical="center"/>
    </xf>
    <xf numFmtId="0" fontId="9" fillId="0" borderId="12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horizontal="right" vertical="center"/>
    </xf>
    <xf numFmtId="0" fontId="9" fillId="0" borderId="33" xfId="4" applyFont="1" applyBorder="1" applyAlignment="1">
      <alignment horizontal="left" vertical="center"/>
    </xf>
    <xf numFmtId="0" fontId="10" fillId="0" borderId="13" xfId="4" applyFont="1" applyBorder="1" applyAlignment="1">
      <alignment vertical="center"/>
    </xf>
    <xf numFmtId="49" fontId="10" fillId="0" borderId="14" xfId="4" applyNumberFormat="1" applyFont="1" applyFill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4" fillId="0" borderId="13" xfId="4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4" fillId="0" borderId="17" xfId="4" applyFont="1" applyBorder="1" applyAlignment="1">
      <alignment vertical="center"/>
    </xf>
    <xf numFmtId="0" fontId="4" fillId="0" borderId="18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2" fillId="0" borderId="7" xfId="4" applyFont="1" applyBorder="1" applyAlignment="1">
      <alignment horizontal="center" vertical="center"/>
    </xf>
    <xf numFmtId="0" fontId="22" fillId="0" borderId="7" xfId="4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1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9" fontId="4" fillId="0" borderId="13" xfId="0" applyNumberFormat="1" applyFont="1" applyBorder="1" applyAlignment="1">
      <alignment horizontal="left" vertical="center"/>
    </xf>
    <xf numFmtId="14" fontId="4" fillId="0" borderId="39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4" fillId="0" borderId="33" xfId="0" applyNumberFormat="1" applyFont="1" applyBorder="1" applyAlignment="1">
      <alignment horizontal="left" vertical="center"/>
    </xf>
    <xf numFmtId="2" fontId="4" fillId="0" borderId="4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4" fontId="4" fillId="0" borderId="3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3" xfId="4" applyFont="1" applyBorder="1" applyAlignment="1">
      <alignment vertical="center"/>
    </xf>
    <xf numFmtId="0" fontId="4" fillId="0" borderId="14" xfId="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10" fillId="0" borderId="10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9" fillId="4" borderId="9" xfId="4" applyFont="1" applyFill="1" applyBorder="1" applyAlignment="1">
      <alignment vertical="center"/>
    </xf>
    <xf numFmtId="0" fontId="11" fillId="4" borderId="8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center" vertical="center"/>
    </xf>
    <xf numFmtId="49" fontId="10" fillId="4" borderId="14" xfId="4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4" fillId="0" borderId="0" xfId="4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 wrapText="1"/>
    </xf>
    <xf numFmtId="0" fontId="4" fillId="0" borderId="28" xfId="4" applyFont="1" applyFill="1" applyBorder="1" applyAlignment="1">
      <alignment horizontal="center" vertical="center"/>
    </xf>
    <xf numFmtId="0" fontId="4" fillId="0" borderId="28" xfId="4" applyNumberFormat="1" applyFont="1" applyFill="1" applyBorder="1" applyAlignment="1" applyProtection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49" xfId="4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5" xfId="0" applyNumberFormat="1" applyFont="1" applyFill="1" applyBorder="1" applyAlignment="1">
      <alignment horizontal="center" vertical="center"/>
    </xf>
    <xf numFmtId="20" fontId="4" fillId="0" borderId="0" xfId="4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15" fillId="0" borderId="33" xfId="4" applyFont="1" applyBorder="1" applyAlignment="1">
      <alignment horizontal="left" vertical="center"/>
    </xf>
    <xf numFmtId="0" fontId="27" fillId="0" borderId="27" xfId="6" applyFont="1" applyBorder="1" applyAlignment="1">
      <alignment horizontal="center" vertical="center"/>
    </xf>
    <xf numFmtId="0" fontId="27" fillId="0" borderId="27" xfId="6" applyFont="1" applyBorder="1" applyAlignment="1">
      <alignment horizontal="left" vertical="center"/>
    </xf>
    <xf numFmtId="14" fontId="27" fillId="0" borderId="27" xfId="6" applyNumberFormat="1" applyFont="1" applyBorder="1" applyAlignment="1">
      <alignment horizontal="center" vertical="center"/>
    </xf>
    <xf numFmtId="0" fontId="27" fillId="0" borderId="27" xfId="6" applyFont="1" applyBorder="1" applyAlignment="1">
      <alignment horizontal="center" vertical="center" wrapText="1"/>
    </xf>
    <xf numFmtId="0" fontId="27" fillId="0" borderId="44" xfId="6" applyFont="1" applyBorder="1" applyAlignment="1">
      <alignment horizontal="center" vertical="center"/>
    </xf>
    <xf numFmtId="0" fontId="27" fillId="0" borderId="44" xfId="6" applyFont="1" applyBorder="1" applyAlignment="1">
      <alignment horizontal="left" vertical="center"/>
    </xf>
    <xf numFmtId="14" fontId="27" fillId="0" borderId="44" xfId="6" applyNumberFormat="1" applyFont="1" applyBorder="1" applyAlignment="1">
      <alignment horizontal="center" vertical="center"/>
    </xf>
    <xf numFmtId="0" fontId="27" fillId="0" borderId="44" xfId="6" applyFont="1" applyBorder="1" applyAlignment="1">
      <alignment horizontal="center" vertical="center" wrapText="1"/>
    </xf>
    <xf numFmtId="0" fontId="27" fillId="0" borderId="26" xfId="6" applyNumberFormat="1" applyFont="1" applyBorder="1" applyAlignment="1">
      <alignment horizontal="center" vertical="center"/>
    </xf>
    <xf numFmtId="0" fontId="27" fillId="0" borderId="27" xfId="6" applyNumberFormat="1" applyFont="1" applyBorder="1" applyAlignment="1">
      <alignment horizontal="center" vertical="center"/>
    </xf>
    <xf numFmtId="0" fontId="27" fillId="0" borderId="48" xfId="6" applyNumberFormat="1" applyFont="1" applyBorder="1" applyAlignment="1">
      <alignment horizontal="center" vertical="center"/>
    </xf>
    <xf numFmtId="0" fontId="27" fillId="0" borderId="44" xfId="6" applyNumberFormat="1" applyFont="1" applyBorder="1" applyAlignment="1">
      <alignment horizontal="center" vertical="center"/>
    </xf>
    <xf numFmtId="166" fontId="27" fillId="0" borderId="27" xfId="6" applyNumberFormat="1" applyFont="1" applyBorder="1" applyAlignment="1">
      <alignment horizontal="center" vertical="center" wrapText="1"/>
    </xf>
    <xf numFmtId="166" fontId="4" fillId="0" borderId="27" xfId="4" applyNumberFormat="1" applyFont="1" applyBorder="1" applyAlignment="1">
      <alignment horizontal="center" vertical="center"/>
    </xf>
    <xf numFmtId="166" fontId="27" fillId="0" borderId="27" xfId="6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27" fillId="0" borderId="44" xfId="6" applyNumberFormat="1" applyFont="1" applyBorder="1" applyAlignment="1">
      <alignment horizontal="center" vertical="center"/>
    </xf>
    <xf numFmtId="166" fontId="4" fillId="0" borderId="44" xfId="0" applyNumberFormat="1" applyFont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 wrapText="1"/>
    </xf>
    <xf numFmtId="14" fontId="15" fillId="2" borderId="20" xfId="3" applyNumberFormat="1" applyFont="1" applyFill="1" applyBorder="1" applyAlignment="1">
      <alignment horizontal="center" vertical="center" wrapText="1"/>
    </xf>
    <xf numFmtId="14" fontId="15" fillId="2" borderId="23" xfId="3" applyNumberFormat="1" applyFont="1" applyFill="1" applyBorder="1" applyAlignment="1">
      <alignment horizontal="center" vertical="center" wrapText="1"/>
    </xf>
    <xf numFmtId="0" fontId="15" fillId="2" borderId="24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5" fillId="2" borderId="46" xfId="4" applyFont="1" applyFill="1" applyBorder="1" applyAlignment="1">
      <alignment horizontal="center" vertical="center" wrapText="1"/>
    </xf>
    <xf numFmtId="0" fontId="15" fillId="2" borderId="27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center" vertical="center"/>
    </xf>
    <xf numFmtId="0" fontId="15" fillId="2" borderId="45" xfId="4" applyFont="1" applyFill="1" applyBorder="1" applyAlignment="1">
      <alignment horizontal="center" vertical="center"/>
    </xf>
    <xf numFmtId="0" fontId="15" fillId="2" borderId="26" xfId="4" applyFont="1" applyFill="1" applyBorder="1" applyAlignment="1">
      <alignment horizontal="center" vertical="center"/>
    </xf>
    <xf numFmtId="0" fontId="15" fillId="2" borderId="46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15" fillId="2" borderId="47" xfId="4" applyFont="1" applyFill="1" applyBorder="1" applyAlignment="1">
      <alignment horizontal="center" vertical="center" wrapText="1"/>
    </xf>
    <xf numFmtId="0" fontId="15" fillId="2" borderId="28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7" fillId="0" borderId="0" xfId="4" applyNumberFormat="1" applyFont="1" applyBorder="1" applyAlignment="1">
      <alignment horizontal="center" vertical="center"/>
    </xf>
    <xf numFmtId="0" fontId="9" fillId="2" borderId="33" xfId="4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/>
    </xf>
    <xf numFmtId="0" fontId="7" fillId="0" borderId="32" xfId="4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6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24186</xdr:colOff>
      <xdr:row>0</xdr:row>
      <xdr:rowOff>89270</xdr:rowOff>
    </xdr:from>
    <xdr:to>
      <xdr:col>11</xdr:col>
      <xdr:colOff>881529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9554" y="89270"/>
          <a:ext cx="857343" cy="688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108600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0</xdr:col>
      <xdr:colOff>196102</xdr:colOff>
      <xdr:row>3</xdr:row>
      <xdr:rowOff>77506</xdr:rowOff>
    </xdr:from>
    <xdr:ext cx="642473" cy="677333"/>
    <xdr:pic>
      <xdr:nvPicPr>
        <xdr:cNvPr id="8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0617"/>
        <a:stretch/>
      </xdr:blipFill>
      <xdr:spPr>
        <a:xfrm>
          <a:off x="196102" y="833903"/>
          <a:ext cx="642473" cy="677333"/>
        </a:xfrm>
        <a:prstGeom prst="rect">
          <a:avLst/>
        </a:prstGeom>
      </xdr:spPr>
    </xdr:pic>
    <xdr:clientData/>
  </xdr:oneCellAnchor>
  <xdr:oneCellAnchor>
    <xdr:from>
      <xdr:col>11</xdr:col>
      <xdr:colOff>140073</xdr:colOff>
      <xdr:row>3</xdr:row>
      <xdr:rowOff>56029</xdr:rowOff>
    </xdr:from>
    <xdr:ext cx="728382" cy="677333"/>
    <xdr:pic>
      <xdr:nvPicPr>
        <xdr:cNvPr id="5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5351"/>
        <a:stretch/>
      </xdr:blipFill>
      <xdr:spPr>
        <a:xfrm>
          <a:off x="10365441" y="812426"/>
          <a:ext cx="728382" cy="677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2" t="s">
        <v>37</v>
      </c>
      <c r="B1" s="192"/>
      <c r="C1" s="192"/>
      <c r="D1" s="192"/>
      <c r="E1" s="192"/>
      <c r="F1" s="192"/>
      <c r="G1" s="192"/>
    </row>
    <row r="2" spans="1:9" ht="15.75" customHeight="1" x14ac:dyDescent="0.2">
      <c r="A2" s="193" t="s">
        <v>59</v>
      </c>
      <c r="B2" s="193"/>
      <c r="C2" s="193"/>
      <c r="D2" s="193"/>
      <c r="E2" s="193"/>
      <c r="F2" s="193"/>
      <c r="G2" s="193"/>
    </row>
    <row r="3" spans="1:9" ht="21" x14ac:dyDescent="0.2">
      <c r="A3" s="192" t="s">
        <v>38</v>
      </c>
      <c r="B3" s="192"/>
      <c r="C3" s="192"/>
      <c r="D3" s="192"/>
      <c r="E3" s="192"/>
      <c r="F3" s="192"/>
      <c r="G3" s="192"/>
    </row>
    <row r="4" spans="1:9" ht="21" x14ac:dyDescent="0.2">
      <c r="A4" s="192" t="s">
        <v>53</v>
      </c>
      <c r="B4" s="192"/>
      <c r="C4" s="192"/>
      <c r="D4" s="192"/>
      <c r="E4" s="192"/>
      <c r="F4" s="192"/>
      <c r="G4" s="192"/>
    </row>
    <row r="5" spans="1:9" s="2" customFormat="1" ht="28.5" x14ac:dyDescent="0.2">
      <c r="A5" s="194" t="s">
        <v>25</v>
      </c>
      <c r="B5" s="194"/>
      <c r="C5" s="194"/>
      <c r="D5" s="194"/>
      <c r="E5" s="194"/>
      <c r="F5" s="194"/>
      <c r="G5" s="194"/>
      <c r="I5" s="3"/>
    </row>
    <row r="6" spans="1:9" s="2" customFormat="1" ht="18" customHeight="1" thickBot="1" x14ac:dyDescent="0.25">
      <c r="A6" s="195" t="s">
        <v>39</v>
      </c>
      <c r="B6" s="195"/>
      <c r="C6" s="195"/>
      <c r="D6" s="195"/>
      <c r="E6" s="195"/>
      <c r="F6" s="195"/>
      <c r="G6" s="195"/>
    </row>
    <row r="7" spans="1:9" ht="18" customHeight="1" thickTop="1" x14ac:dyDescent="0.2">
      <c r="A7" s="196" t="s">
        <v>0</v>
      </c>
      <c r="B7" s="197"/>
      <c r="C7" s="197"/>
      <c r="D7" s="197"/>
      <c r="E7" s="197"/>
      <c r="F7" s="197"/>
      <c r="G7" s="198"/>
    </row>
    <row r="8" spans="1:9" ht="18" customHeight="1" x14ac:dyDescent="0.2">
      <c r="A8" s="199" t="s">
        <v>1</v>
      </c>
      <c r="B8" s="200"/>
      <c r="C8" s="200"/>
      <c r="D8" s="200"/>
      <c r="E8" s="200"/>
      <c r="F8" s="200"/>
      <c r="G8" s="201"/>
    </row>
    <row r="9" spans="1:9" ht="19.5" customHeight="1" x14ac:dyDescent="0.2">
      <c r="A9" s="199" t="s">
        <v>2</v>
      </c>
      <c r="B9" s="200"/>
      <c r="C9" s="200"/>
      <c r="D9" s="200"/>
      <c r="E9" s="200"/>
      <c r="F9" s="200"/>
      <c r="G9" s="201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2" t="s">
        <v>27</v>
      </c>
      <c r="E11" s="202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5" t="s">
        <v>26</v>
      </c>
      <c r="B18" s="187" t="s">
        <v>19</v>
      </c>
      <c r="C18" s="187" t="s">
        <v>20</v>
      </c>
      <c r="D18" s="189" t="s">
        <v>21</v>
      </c>
      <c r="E18" s="187" t="s">
        <v>22</v>
      </c>
      <c r="F18" s="187" t="s">
        <v>29</v>
      </c>
      <c r="G18" s="183" t="s">
        <v>23</v>
      </c>
    </row>
    <row r="19" spans="1:13" s="36" customFormat="1" ht="22.5" customHeight="1" x14ac:dyDescent="0.2">
      <c r="A19" s="186"/>
      <c r="B19" s="188"/>
      <c r="C19" s="188"/>
      <c r="D19" s="190"/>
      <c r="E19" s="188"/>
      <c r="F19" s="191"/>
      <c r="G19" s="184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0.77146045667283614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0.66711340943726438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0.96863456536292625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0.48446166327715479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0.25044442059719974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0.42977644357747691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0.86767887616890693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0.58599663740074881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2.6961025213331435E-2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7.8042828904859918E-2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6.8675333287215978E-2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0.89864074598820087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0.91856123367009745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0.62673998210746573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0.29999031891117056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0.14237845566711527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0.43153944847904446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0.9191646467766732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0.82949373159381767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0.70032690241260331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0.61661950100459606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0.38545950317860056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0.94451433340646174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0.65224184017117137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3.5255144257790638E-2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0.77960758381434692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0.66601107017650429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0.85776364634416957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0.24386118259359801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0.62689160883020645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0.23614486709034865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0.63771780272702183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0.21463181715607904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0.15995709055904161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0.9146077235462472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0.34996396995531176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0.97458252512896515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0.12094165994811901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0.18194077444077184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0.20311106249608346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0.20148485145130235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0.81031954424696806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0.79951567551155189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0.92506251635708525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6.2381989262879634E-3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0.96611496328888891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0.67284255605257526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0.49395109276003379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6.8264951460686896E-2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0.22900199551426426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0.57416921024809875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0.70525526715570852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0.2128856093958772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0.15239177212116517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0.51315596010135123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0.33641970973675317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0.28906301479664553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0.30080283864040791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0.83732073520419581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0.21331899394189258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3.2941243418027621E-2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0.3284087471694781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0.92378618760782516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0.30699268353164022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0.97053090794733909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0.81976830236872122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2.0102384529836481E-2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0.72291942737010539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3.7480722344819806E-2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0.33550585903823216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0.25400910407635713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0.99848483753925255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0.44307052461064633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0.6414032542844833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0.75567843568833393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0.63739064014443825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0.99834973424877183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0.63352125486139854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0.55104236093741221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0.56381712084618485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0.76398751394750541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0.36171441253902759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0.10434111704704985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0.7066949138803581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0.93099241615307993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0.87008113812211885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7.0126018276328583E-2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0.62099692995142175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0.56794372580261643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0.77332833802243761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0.67544695531273524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0.89067349711729671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0.95402729141334741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47"/>
  <sheetViews>
    <sheetView tabSelected="1" view="pageBreakPreview" zoomScale="91" zoomScaleNormal="100" zoomScaleSheetLayoutView="91" workbookViewId="0">
      <selection activeCell="A11" sqref="A11:L11"/>
    </sheetView>
  </sheetViews>
  <sheetFormatPr defaultRowHeight="12.75" x14ac:dyDescent="0.2"/>
  <cols>
    <col min="1" max="1" width="6.125" style="65" customWidth="1"/>
    <col min="2" max="2" width="7.25" style="96" customWidth="1"/>
    <col min="3" max="3" width="11" style="96" customWidth="1"/>
    <col min="4" max="4" width="19.625" style="65" customWidth="1"/>
    <col min="5" max="5" width="9.625" style="65" customWidth="1"/>
    <col min="6" max="6" width="8.375" style="65" customWidth="1"/>
    <col min="7" max="7" width="18" style="65" customWidth="1"/>
    <col min="8" max="8" width="18.5" style="65" customWidth="1"/>
    <col min="9" max="9" width="14.375" style="65" customWidth="1"/>
    <col min="10" max="10" width="9.37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34" t="s">
        <v>37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20.25" customHeight="1" x14ac:dyDescent="0.2">
      <c r="A2" s="234" t="s">
        <v>188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20.25" customHeight="1" x14ac:dyDescent="0.2">
      <c r="A3" s="234" t="s">
        <v>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20.25" customHeight="1" x14ac:dyDescent="0.2">
      <c r="A4" s="234" t="s">
        <v>189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35" t="s">
        <v>197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s="67" customFormat="1" ht="18" customHeight="1" x14ac:dyDescent="0.2">
      <c r="A7" s="239" t="s">
        <v>39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s="67" customFormat="1" ht="6.75" customHeight="1" thickBot="1" x14ac:dyDescent="0.2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</row>
    <row r="9" spans="1:12" ht="18" customHeight="1" thickTop="1" x14ac:dyDescent="0.2">
      <c r="A9" s="219" t="s">
        <v>40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ht="18" customHeight="1" x14ac:dyDescent="0.2">
      <c r="A10" s="222" t="s">
        <v>201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ht="19.5" customHeight="1" x14ac:dyDescent="0.2">
      <c r="A11" s="222" t="s">
        <v>224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136" t="s">
        <v>190</v>
      </c>
      <c r="B13" s="71"/>
      <c r="C13" s="97"/>
      <c r="D13" s="98"/>
      <c r="E13" s="72"/>
      <c r="F13" s="134"/>
      <c r="G13" s="160" t="s">
        <v>222</v>
      </c>
      <c r="H13" s="72"/>
      <c r="I13" s="72"/>
      <c r="J13" s="72"/>
      <c r="K13" s="73"/>
      <c r="L13" s="74" t="s">
        <v>202</v>
      </c>
    </row>
    <row r="14" spans="1:12" ht="15.75" x14ac:dyDescent="0.2">
      <c r="A14" s="75" t="s">
        <v>200</v>
      </c>
      <c r="B14" s="76"/>
      <c r="C14" s="99"/>
      <c r="D14" s="100"/>
      <c r="E14" s="77"/>
      <c r="F14" s="135"/>
      <c r="G14" s="161" t="s">
        <v>223</v>
      </c>
      <c r="H14" s="77"/>
      <c r="I14" s="77"/>
      <c r="J14" s="77"/>
      <c r="K14" s="78"/>
      <c r="L14" s="137" t="s">
        <v>198</v>
      </c>
    </row>
    <row r="15" spans="1:12" ht="15" x14ac:dyDescent="0.2">
      <c r="A15" s="225" t="s">
        <v>8</v>
      </c>
      <c r="B15" s="226"/>
      <c r="C15" s="226"/>
      <c r="D15" s="226"/>
      <c r="E15" s="226"/>
      <c r="F15" s="226"/>
      <c r="G15" s="227"/>
      <c r="H15" s="240" t="s">
        <v>9</v>
      </c>
      <c r="I15" s="226"/>
      <c r="J15" s="226"/>
      <c r="K15" s="226"/>
      <c r="L15" s="241"/>
    </row>
    <row r="16" spans="1:12" ht="15" x14ac:dyDescent="0.2">
      <c r="A16" s="79" t="s">
        <v>10</v>
      </c>
      <c r="B16" s="80"/>
      <c r="C16" s="80"/>
      <c r="D16" s="81"/>
      <c r="E16" s="82"/>
      <c r="F16" s="81"/>
      <c r="G16" s="83"/>
      <c r="H16" s="84" t="s">
        <v>206</v>
      </c>
      <c r="I16" s="85"/>
      <c r="J16" s="85"/>
      <c r="K16" s="85"/>
      <c r="L16" s="86"/>
    </row>
    <row r="17" spans="1:14" ht="15" x14ac:dyDescent="0.2">
      <c r="A17" s="79" t="s">
        <v>12</v>
      </c>
      <c r="B17" s="80"/>
      <c r="C17" s="80"/>
      <c r="D17" s="87"/>
      <c r="E17" s="82"/>
      <c r="F17" s="81"/>
      <c r="G17" s="138" t="s">
        <v>191</v>
      </c>
      <c r="H17" s="84" t="s">
        <v>186</v>
      </c>
      <c r="I17" s="85"/>
      <c r="J17" s="85"/>
      <c r="K17" s="85"/>
      <c r="L17" s="86"/>
    </row>
    <row r="18" spans="1:14" ht="15" x14ac:dyDescent="0.2">
      <c r="A18" s="79" t="s">
        <v>14</v>
      </c>
      <c r="B18" s="80"/>
      <c r="C18" s="80"/>
      <c r="D18" s="87"/>
      <c r="E18" s="82"/>
      <c r="F18" s="81"/>
      <c r="G18" s="138" t="s">
        <v>192</v>
      </c>
      <c r="H18" s="84" t="s">
        <v>187</v>
      </c>
      <c r="I18" s="85"/>
      <c r="J18" s="85"/>
      <c r="K18" s="85"/>
      <c r="L18" s="86"/>
    </row>
    <row r="19" spans="1:14" ht="15.75" thickBot="1" x14ac:dyDescent="0.25">
      <c r="A19" s="79" t="s">
        <v>16</v>
      </c>
      <c r="B19" s="88"/>
      <c r="C19" s="88"/>
      <c r="D19" s="89"/>
      <c r="E19" s="89"/>
      <c r="F19" s="89"/>
      <c r="G19" s="139" t="s">
        <v>199</v>
      </c>
      <c r="H19" s="164" t="s">
        <v>196</v>
      </c>
      <c r="I19" s="85"/>
      <c r="J19" s="140">
        <v>120</v>
      </c>
      <c r="L19" s="141" t="s">
        <v>207</v>
      </c>
    </row>
    <row r="20" spans="1:14" ht="5.25" customHeight="1" thickTop="1" thickBot="1" x14ac:dyDescent="0.25">
      <c r="A20" s="90"/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3"/>
    </row>
    <row r="21" spans="1:14" s="94" customFormat="1" ht="21" customHeight="1" thickTop="1" x14ac:dyDescent="0.2">
      <c r="A21" s="228" t="s">
        <v>41</v>
      </c>
      <c r="B21" s="230" t="s">
        <v>19</v>
      </c>
      <c r="C21" s="230" t="s">
        <v>42</v>
      </c>
      <c r="D21" s="230" t="s">
        <v>20</v>
      </c>
      <c r="E21" s="230" t="s">
        <v>21</v>
      </c>
      <c r="F21" s="230" t="s">
        <v>43</v>
      </c>
      <c r="G21" s="230" t="s">
        <v>22</v>
      </c>
      <c r="H21" s="230" t="s">
        <v>44</v>
      </c>
      <c r="I21" s="230" t="s">
        <v>45</v>
      </c>
      <c r="J21" s="230" t="s">
        <v>46</v>
      </c>
      <c r="K21" s="217" t="s">
        <v>47</v>
      </c>
      <c r="L21" s="232" t="s">
        <v>23</v>
      </c>
      <c r="M21" s="215" t="s">
        <v>55</v>
      </c>
      <c r="N21" s="216" t="s">
        <v>56</v>
      </c>
    </row>
    <row r="22" spans="1:14" s="94" customFormat="1" ht="13.5" customHeight="1" x14ac:dyDescent="0.2">
      <c r="A22" s="229"/>
      <c r="B22" s="231"/>
      <c r="C22" s="231"/>
      <c r="D22" s="231"/>
      <c r="E22" s="231"/>
      <c r="F22" s="231"/>
      <c r="G22" s="231"/>
      <c r="H22" s="231"/>
      <c r="I22" s="231"/>
      <c r="J22" s="231"/>
      <c r="K22" s="218"/>
      <c r="L22" s="233"/>
      <c r="M22" s="215"/>
      <c r="N22" s="216"/>
    </row>
    <row r="23" spans="1:14" ht="30.75" customHeight="1" x14ac:dyDescent="0.2">
      <c r="A23" s="173">
        <v>1</v>
      </c>
      <c r="B23" s="174">
        <v>22</v>
      </c>
      <c r="C23" s="174">
        <v>10120229056</v>
      </c>
      <c r="D23" s="166" t="s">
        <v>208</v>
      </c>
      <c r="E23" s="167" t="s">
        <v>209</v>
      </c>
      <c r="F23" s="165" t="s">
        <v>60</v>
      </c>
      <c r="G23" s="168" t="s">
        <v>210</v>
      </c>
      <c r="H23" s="177">
        <v>0.13134259259259259</v>
      </c>
      <c r="I23" s="178"/>
      <c r="J23" s="133">
        <f>$J$19/(HOUR(H23)+MINUTE(H23)/60+SECOND(H23)/3600)</f>
        <v>38.068382093761016</v>
      </c>
      <c r="K23" s="95" t="s">
        <v>185</v>
      </c>
      <c r="L23" s="148"/>
      <c r="M23" s="101">
        <v>0.52470358796296301</v>
      </c>
      <c r="N23" s="155">
        <v>0.51249999999999596</v>
      </c>
    </row>
    <row r="24" spans="1:14" ht="26.25" customHeight="1" x14ac:dyDescent="0.2">
      <c r="A24" s="173">
        <v>2</v>
      </c>
      <c r="B24" s="174">
        <v>23</v>
      </c>
      <c r="C24" s="165"/>
      <c r="D24" s="166" t="s">
        <v>211</v>
      </c>
      <c r="E24" s="167" t="s">
        <v>212</v>
      </c>
      <c r="F24" s="165" t="s">
        <v>60</v>
      </c>
      <c r="G24" s="168" t="s">
        <v>193</v>
      </c>
      <c r="H24" s="179">
        <v>0.13155092592592593</v>
      </c>
      <c r="I24" s="180">
        <f>H24-$H$23</f>
        <v>2.0833333333333814E-4</v>
      </c>
      <c r="J24" s="133">
        <f>$J$19/(HOUR(H24)+MINUTE(H24)/60+SECOND(H24)/3600)</f>
        <v>38.008094316382198</v>
      </c>
      <c r="K24" s="95"/>
      <c r="L24" s="148"/>
      <c r="M24" s="101">
        <v>0.5149914351851852</v>
      </c>
      <c r="N24" s="155">
        <v>0.50277777777777399</v>
      </c>
    </row>
    <row r="25" spans="1:14" ht="21.75" customHeight="1" x14ac:dyDescent="0.2">
      <c r="A25" s="173">
        <v>3</v>
      </c>
      <c r="B25" s="174">
        <v>21</v>
      </c>
      <c r="C25" s="165"/>
      <c r="D25" s="166" t="s">
        <v>213</v>
      </c>
      <c r="E25" s="167" t="s">
        <v>214</v>
      </c>
      <c r="F25" s="165" t="s">
        <v>60</v>
      </c>
      <c r="G25" s="168" t="s">
        <v>221</v>
      </c>
      <c r="H25" s="179">
        <v>0.13385416666666666</v>
      </c>
      <c r="I25" s="180">
        <f t="shared" ref="I25:I26" si="0">H25-$H$23</f>
        <v>2.5115740740740689E-3</v>
      </c>
      <c r="J25" s="133">
        <f t="shared" ref="J25" si="1">$J$19/(HOUR(H25)+MINUTE(H25)/60+SECOND(H25)/3600)</f>
        <v>37.354085603112836</v>
      </c>
      <c r="K25" s="95"/>
      <c r="L25" s="149"/>
      <c r="M25" s="101">
        <v>0.47557743055555557</v>
      </c>
      <c r="N25" s="155">
        <v>0.46319444444444402</v>
      </c>
    </row>
    <row r="26" spans="1:14" ht="21.75" customHeight="1" x14ac:dyDescent="0.2">
      <c r="A26" s="173">
        <v>4</v>
      </c>
      <c r="B26" s="174">
        <v>84</v>
      </c>
      <c r="C26" s="165"/>
      <c r="D26" s="166" t="s">
        <v>215</v>
      </c>
      <c r="E26" s="167" t="s">
        <v>216</v>
      </c>
      <c r="F26" s="165" t="s">
        <v>60</v>
      </c>
      <c r="G26" s="168" t="s">
        <v>193</v>
      </c>
      <c r="H26" s="179">
        <v>0.13526620370370371</v>
      </c>
      <c r="I26" s="180">
        <f t="shared" si="0"/>
        <v>3.9236111111111138E-3</v>
      </c>
      <c r="J26" s="133">
        <f>$J$19/(HOUR(H26)+MINUTE(H26)/60+SECOND(H26)/3600)</f>
        <v>36.96414819885343</v>
      </c>
      <c r="K26" s="95"/>
      <c r="L26" s="148"/>
      <c r="M26" s="101">
        <v>0.50898958333333333</v>
      </c>
      <c r="N26" s="155">
        <v>0.49652777777777501</v>
      </c>
    </row>
    <row r="27" spans="1:14" ht="21.75" customHeight="1" x14ac:dyDescent="0.2">
      <c r="A27" s="173">
        <v>5</v>
      </c>
      <c r="B27" s="174">
        <v>88</v>
      </c>
      <c r="C27" s="165"/>
      <c r="D27" s="166" t="s">
        <v>217</v>
      </c>
      <c r="E27" s="167" t="s">
        <v>218</v>
      </c>
      <c r="F27" s="165" t="s">
        <v>60</v>
      </c>
      <c r="G27" s="168" t="s">
        <v>193</v>
      </c>
      <c r="H27" s="179">
        <v>0.13526620370370371</v>
      </c>
      <c r="I27" s="180">
        <f t="shared" ref="I27:I28" si="2">H27-$H$23</f>
        <v>3.9236111111111138E-3</v>
      </c>
      <c r="J27" s="133">
        <f t="shared" ref="J27" si="3">$J$19/(HOUR(H27)+MINUTE(H27)/60+SECOND(H27)/3600)</f>
        <v>36.96414819885343</v>
      </c>
      <c r="K27" s="95"/>
      <c r="L27" s="148"/>
      <c r="M27" s="101"/>
      <c r="N27" s="155"/>
    </row>
    <row r="28" spans="1:14" ht="21.75" customHeight="1" thickBot="1" x14ac:dyDescent="0.25">
      <c r="A28" s="175">
        <v>6</v>
      </c>
      <c r="B28" s="176">
        <v>85</v>
      </c>
      <c r="C28" s="169"/>
      <c r="D28" s="170" t="s">
        <v>219</v>
      </c>
      <c r="E28" s="171" t="s">
        <v>220</v>
      </c>
      <c r="F28" s="169" t="s">
        <v>60</v>
      </c>
      <c r="G28" s="172" t="s">
        <v>193</v>
      </c>
      <c r="H28" s="181">
        <v>0.13526620370370371</v>
      </c>
      <c r="I28" s="182">
        <f t="shared" si="2"/>
        <v>3.9236111111111138E-3</v>
      </c>
      <c r="J28" s="150">
        <f>$J$19/(HOUR(H28)+MINUTE(H28)/60+SECOND(H28)/3600)</f>
        <v>36.96414819885343</v>
      </c>
      <c r="K28" s="151"/>
      <c r="L28" s="152"/>
      <c r="M28" s="101"/>
      <c r="N28" s="155"/>
    </row>
    <row r="29" spans="1:14" ht="6.75" customHeight="1" thickTop="1" thickBot="1" x14ac:dyDescent="0.25">
      <c r="A29" s="142"/>
      <c r="B29" s="143"/>
      <c r="C29" s="143"/>
      <c r="D29" s="144"/>
      <c r="E29" s="145"/>
      <c r="F29" s="102"/>
      <c r="G29" s="146"/>
      <c r="H29" s="147"/>
      <c r="I29" s="147"/>
      <c r="J29" s="147"/>
      <c r="K29" s="147"/>
      <c r="L29" s="147"/>
    </row>
    <row r="30" spans="1:14" ht="15.75" thickTop="1" x14ac:dyDescent="0.2">
      <c r="A30" s="236" t="s">
        <v>48</v>
      </c>
      <c r="B30" s="237"/>
      <c r="C30" s="237"/>
      <c r="D30" s="237"/>
      <c r="E30" s="237"/>
      <c r="F30" s="237"/>
      <c r="G30" s="237" t="s">
        <v>49</v>
      </c>
      <c r="H30" s="237"/>
      <c r="I30" s="237"/>
      <c r="J30" s="237"/>
      <c r="K30" s="237"/>
      <c r="L30" s="238"/>
    </row>
    <row r="31" spans="1:14" x14ac:dyDescent="0.2">
      <c r="A31" s="153" t="s">
        <v>204</v>
      </c>
      <c r="B31" s="104"/>
      <c r="C31" s="105"/>
      <c r="D31" s="104"/>
      <c r="E31" s="106"/>
      <c r="F31" s="107"/>
      <c r="G31" s="108" t="s">
        <v>175</v>
      </c>
      <c r="H31" s="154">
        <v>3</v>
      </c>
      <c r="I31" s="162"/>
      <c r="J31" s="110"/>
      <c r="K31" s="125" t="s">
        <v>183</v>
      </c>
      <c r="L31" s="112">
        <f>COUNTIF(F23:F28,"ЗМС")</f>
        <v>0</v>
      </c>
    </row>
    <row r="32" spans="1:14" x14ac:dyDescent="0.2">
      <c r="A32" s="153" t="s">
        <v>203</v>
      </c>
      <c r="B32" s="104"/>
      <c r="C32" s="113"/>
      <c r="D32" s="104"/>
      <c r="E32" s="114"/>
      <c r="F32" s="115"/>
      <c r="G32" s="116" t="s">
        <v>176</v>
      </c>
      <c r="H32" s="109">
        <f>H33+H38</f>
        <v>6</v>
      </c>
      <c r="I32" s="129"/>
      <c r="J32" s="117"/>
      <c r="K32" s="125" t="s">
        <v>184</v>
      </c>
      <c r="L32" s="112">
        <f>COUNTIF(F23:F28,"МСМК")</f>
        <v>0</v>
      </c>
    </row>
    <row r="33" spans="1:12" x14ac:dyDescent="0.2">
      <c r="A33" s="153" t="s">
        <v>205</v>
      </c>
      <c r="B33" s="104"/>
      <c r="C33" s="118"/>
      <c r="D33" s="104"/>
      <c r="E33" s="114"/>
      <c r="F33" s="115"/>
      <c r="G33" s="116" t="s">
        <v>177</v>
      </c>
      <c r="H33" s="109">
        <f>H34+H35+H36+H37</f>
        <v>6</v>
      </c>
      <c r="I33" s="129"/>
      <c r="J33" s="117"/>
      <c r="K33" s="125" t="s">
        <v>185</v>
      </c>
      <c r="L33" s="112">
        <f>COUNTIF(F23:F28,"МС")</f>
        <v>0</v>
      </c>
    </row>
    <row r="34" spans="1:12" x14ac:dyDescent="0.2">
      <c r="A34" s="153" t="s">
        <v>195</v>
      </c>
      <c r="B34" s="104"/>
      <c r="C34" s="118"/>
      <c r="D34" s="104"/>
      <c r="E34" s="114"/>
      <c r="F34" s="115"/>
      <c r="G34" s="116" t="s">
        <v>178</v>
      </c>
      <c r="H34" s="109">
        <f>COUNT(A23:A136)</f>
        <v>6</v>
      </c>
      <c r="I34" s="129"/>
      <c r="J34" s="117"/>
      <c r="K34" s="111" t="s">
        <v>60</v>
      </c>
      <c r="L34" s="112">
        <f>COUNTIF(F23:F28,"КМС")</f>
        <v>6</v>
      </c>
    </row>
    <row r="35" spans="1:12" x14ac:dyDescent="0.2">
      <c r="A35" s="103"/>
      <c r="B35" s="104"/>
      <c r="C35" s="118"/>
      <c r="D35" s="104"/>
      <c r="E35" s="114"/>
      <c r="F35" s="115"/>
      <c r="G35" s="116" t="s">
        <v>179</v>
      </c>
      <c r="H35" s="109">
        <f>COUNTIF(A23:A135,"ЛИМ")</f>
        <v>0</v>
      </c>
      <c r="I35" s="129"/>
      <c r="J35" s="117"/>
      <c r="K35" s="111" t="s">
        <v>169</v>
      </c>
      <c r="L35" s="112">
        <f>COUNTIF(F23:F28,"1 СР")</f>
        <v>0</v>
      </c>
    </row>
    <row r="36" spans="1:12" x14ac:dyDescent="0.2">
      <c r="A36" s="103"/>
      <c r="B36" s="104"/>
      <c r="C36" s="104"/>
      <c r="D36" s="104"/>
      <c r="E36" s="114"/>
      <c r="F36" s="115"/>
      <c r="G36" s="116" t="s">
        <v>180</v>
      </c>
      <c r="H36" s="109">
        <f>COUNTIF(A23:A135,"НФ")</f>
        <v>0</v>
      </c>
      <c r="I36" s="129"/>
      <c r="J36" s="117"/>
      <c r="K36" s="111" t="s">
        <v>168</v>
      </c>
      <c r="L36" s="112">
        <f>COUNTIF(F23:F28,"2 СР")</f>
        <v>0</v>
      </c>
    </row>
    <row r="37" spans="1:12" x14ac:dyDescent="0.2">
      <c r="A37" s="103"/>
      <c r="B37" s="104"/>
      <c r="C37" s="104"/>
      <c r="D37" s="104"/>
      <c r="E37" s="114"/>
      <c r="F37" s="115"/>
      <c r="G37" s="116" t="s">
        <v>181</v>
      </c>
      <c r="H37" s="109">
        <f>COUNTIF(A23:A135,"ДСКВ")</f>
        <v>0</v>
      </c>
      <c r="I37" s="129"/>
      <c r="J37" s="117"/>
      <c r="K37" s="111" t="s">
        <v>167</v>
      </c>
      <c r="L37" s="112">
        <f>COUNTIF(F23:F29,"3 СР")</f>
        <v>0</v>
      </c>
    </row>
    <row r="38" spans="1:12" x14ac:dyDescent="0.2">
      <c r="A38" s="103"/>
      <c r="B38" s="104"/>
      <c r="C38" s="104"/>
      <c r="D38" s="104"/>
      <c r="E38" s="119"/>
      <c r="F38" s="120"/>
      <c r="G38" s="116" t="s">
        <v>182</v>
      </c>
      <c r="H38" s="109">
        <f>COUNTIF(A23:A135,"НС")</f>
        <v>0</v>
      </c>
      <c r="I38" s="163"/>
      <c r="J38" s="121"/>
      <c r="K38" s="125"/>
      <c r="L38" s="126"/>
    </row>
    <row r="39" spans="1:12" ht="6" customHeight="1" x14ac:dyDescent="0.2">
      <c r="A39" s="158"/>
      <c r="B39" s="156"/>
      <c r="C39" s="156"/>
      <c r="D39" s="157"/>
      <c r="E39" s="159"/>
      <c r="F39" s="127"/>
      <c r="G39" s="127"/>
      <c r="H39" s="128"/>
      <c r="I39" s="129"/>
      <c r="J39" s="130"/>
      <c r="K39" s="127"/>
      <c r="L39" s="122"/>
    </row>
    <row r="40" spans="1:12" ht="15.75" x14ac:dyDescent="0.2">
      <c r="A40" s="207" t="s">
        <v>50</v>
      </c>
      <c r="B40" s="203"/>
      <c r="C40" s="203"/>
      <c r="D40" s="203"/>
      <c r="E40" s="203" t="s">
        <v>51</v>
      </c>
      <c r="F40" s="203"/>
      <c r="G40" s="203"/>
      <c r="H40" s="203" t="s">
        <v>52</v>
      </c>
      <c r="I40" s="203"/>
      <c r="J40" s="203" t="s">
        <v>194</v>
      </c>
      <c r="K40" s="203"/>
      <c r="L40" s="205"/>
    </row>
    <row r="41" spans="1:12" x14ac:dyDescent="0.2">
      <c r="A41" s="210"/>
      <c r="B41" s="211"/>
      <c r="C41" s="211"/>
      <c r="D41" s="211"/>
      <c r="E41" s="211"/>
      <c r="F41" s="204"/>
      <c r="G41" s="204"/>
      <c r="H41" s="204"/>
      <c r="I41" s="204"/>
      <c r="J41" s="204"/>
      <c r="K41" s="204"/>
      <c r="L41" s="206"/>
    </row>
    <row r="42" spans="1:12" x14ac:dyDescent="0.2">
      <c r="A42" s="123"/>
      <c r="B42" s="131"/>
      <c r="C42" s="131"/>
      <c r="D42" s="131"/>
      <c r="E42" s="132"/>
      <c r="F42" s="131"/>
      <c r="G42" s="131"/>
      <c r="H42" s="128"/>
      <c r="I42" s="128"/>
      <c r="J42" s="131"/>
      <c r="K42" s="131"/>
      <c r="L42" s="124"/>
    </row>
    <row r="43" spans="1:12" x14ac:dyDescent="0.2">
      <c r="A43" s="123"/>
      <c r="B43" s="131"/>
      <c r="C43" s="131"/>
      <c r="D43" s="131"/>
      <c r="E43" s="132"/>
      <c r="F43" s="131"/>
      <c r="G43" s="131"/>
      <c r="H43" s="128"/>
      <c r="I43" s="128"/>
      <c r="J43" s="131"/>
      <c r="K43" s="131"/>
      <c r="L43" s="124"/>
    </row>
    <row r="44" spans="1:12" x14ac:dyDescent="0.2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2"/>
    </row>
    <row r="45" spans="1:12" x14ac:dyDescent="0.2">
      <c r="A45" s="210"/>
      <c r="B45" s="211"/>
      <c r="C45" s="211"/>
      <c r="D45" s="211"/>
      <c r="E45" s="211"/>
      <c r="F45" s="213"/>
      <c r="G45" s="213"/>
      <c r="H45" s="213"/>
      <c r="I45" s="213"/>
      <c r="J45" s="213"/>
      <c r="K45" s="213"/>
      <c r="L45" s="214"/>
    </row>
    <row r="46" spans="1:12" ht="15" customHeight="1" thickBot="1" x14ac:dyDescent="0.25">
      <c r="A46" s="208"/>
      <c r="B46" s="209"/>
      <c r="C46" s="209"/>
      <c r="D46" s="209"/>
      <c r="E46" s="204" t="str">
        <f>G17</f>
        <v>ЖЕРЕБЦОВА М.С. (ВК, г. ЧИТА)</v>
      </c>
      <c r="F46" s="204"/>
      <c r="G46" s="204"/>
      <c r="H46" s="204" t="str">
        <f>G18</f>
        <v>КЛЮЧНИКОВА О.А. (ВК, г. ЧИТА)</v>
      </c>
      <c r="I46" s="204"/>
      <c r="J46" s="204" t="str">
        <f>G19</f>
        <v>ЛЕБЕДЕВ А.Ю. (ВК, г. ХАБАРОВСК)</v>
      </c>
      <c r="K46" s="204"/>
      <c r="L46" s="206"/>
    </row>
    <row r="47" spans="1:12" ht="13.5" thickTop="1" x14ac:dyDescent="0.2"/>
  </sheetData>
  <sortState ref="A23:U120">
    <sortCondition ref="A23:A120"/>
  </sortState>
  <mergeCells count="42">
    <mergeCell ref="A30:F30"/>
    <mergeCell ref="G30:L30"/>
    <mergeCell ref="I21:I22"/>
    <mergeCell ref="J21:J22"/>
    <mergeCell ref="A7:L7"/>
    <mergeCell ref="H15:L15"/>
    <mergeCell ref="H21:H22"/>
    <mergeCell ref="A8:L8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40:I40"/>
    <mergeCell ref="H46:I46"/>
    <mergeCell ref="J40:L40"/>
    <mergeCell ref="J46:L46"/>
    <mergeCell ref="A40:D40"/>
    <mergeCell ref="A46:D46"/>
    <mergeCell ref="E40:G40"/>
    <mergeCell ref="E46:G46"/>
    <mergeCell ref="A41:E41"/>
    <mergeCell ref="F41:L41"/>
    <mergeCell ref="A44:E44"/>
    <mergeCell ref="F44:L44"/>
    <mergeCell ref="A45:E45"/>
    <mergeCell ref="F45:L4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 г</vt:lpstr>
      <vt:lpstr>'гр г'!Заголовки_для_печати</vt:lpstr>
      <vt:lpstr>'Стартовый протокол'!Заголовки_для_печати</vt:lpstr>
      <vt:lpstr>'гр г'!Область_печати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2022-10-12T10:23:57Z</dcterms:modified>
</cp:coreProperties>
</file>