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 г" sheetId="2" r:id="rId2"/>
  </sheets>
  <definedNames>
    <definedName name="_xlnm.Print_Titles" localSheetId="1">'гр г'!$21:$22</definedName>
    <definedName name="_xlnm.Print_Titles" localSheetId="0">'Стартовый протокол'!$18:$19</definedName>
    <definedName name="_xlnm.Print_Area" localSheetId="1">'гр г'!$A$1:$L$46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7" i="2" l="1"/>
  <c r="J27" i="2"/>
  <c r="I28" i="2"/>
  <c r="J26" i="2"/>
  <c r="I25" i="2" l="1"/>
  <c r="J25" i="2"/>
  <c r="I26" i="2"/>
  <c r="J23" i="2"/>
  <c r="J24" i="2"/>
  <c r="I24" i="2"/>
  <c r="J46" i="2" l="1"/>
  <c r="H38" i="2" l="1"/>
  <c r="H37" i="2"/>
  <c r="H36" i="2"/>
  <c r="H35" i="2"/>
  <c r="H34" i="2"/>
  <c r="L35" i="2"/>
  <c r="L34" i="2"/>
  <c r="L33" i="2"/>
  <c r="L32" i="2"/>
  <c r="L31" i="2"/>
  <c r="L36" i="2"/>
  <c r="L37" i="2"/>
  <c r="H46" i="2"/>
  <c r="E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<sst xmlns="http://schemas.openxmlformats.org/spreadsheetml/2006/main" count="328" uniqueCount="225">
  <si>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</si>
  <si>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</si>
  <si>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</si>
  <si>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</si>
  <si>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</si>
  <si>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</si>
  <si>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</si>
  <si>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</si>
  <si>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</si>
  <si>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</si>
  <si>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</si>
  <si>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</si>
  <si>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</si>
  <si>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</si>
  <si>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</si>
  <si>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</si>
  <si>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</si>
  <si>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</si>
  <si>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</si>
  <si>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</si>
  <si>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</si>
  <si>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</si>
  <si>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</si>
  <si>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</si>
  <si>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</si>
  <si>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</si>
  <si>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</si>
  <si>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</si>
  <si>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</si>
  <si>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</si>
  <si>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</si>
  <si>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</si>
  <si>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</si>
  <si>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</si>
  <si>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</si>
  <si>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</si>
  <si>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</si>
  <si>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</si>
  <si>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</si>
  <si>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</si>
  <si>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</si>
  <si>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</si>
  <si>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</si>
  <si>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</si>
  <si>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</si>
  <si>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</si>
  <si>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</si>
  <si>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</si>
  <si>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</si>
  <si>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</si>
  <si>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</si>
  <si>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</si>
  <si>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</si>
  <si>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</si>
  <si>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</si>
  <si>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</si>
  <si>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</si>
  <si>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</si>
  <si>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</si>
  <si>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</si>
  <si>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</si>
  <si>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</si>
  <si>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</si>
  <si>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</si>
  <si>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</si>
  <si>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</si>
  <si>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</si>
  <si>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</si>
  <si>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</si>
  <si>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</si>
  <si>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</si>
  <si>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</si>
  <si>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</si>
  <si>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</si>
  <si>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</si>
  <si>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</si>
  <si>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</si>
  <si>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</si>
  <si>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</si>
  <si>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</si>
  <si>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</si>
  <si>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</si>
  <si>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</si>
  <si>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</si>
  <si>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</si>
  <si>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</si>
  <si>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</si>
  <si>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</si>
  <si>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</si>
  <si>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</si>
  <si>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</si>
  <si>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</si>
  <si>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</si>
  <si>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</si>
  <si>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</si>
  <si>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</si>
  <si>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</si>
  <si>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</si>
  <si>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</si>
  <si>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</si>
  <si>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</si>
  <si>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</si>
  <si>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</si>
  <si>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</si>
  <si>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</si>
  <si>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</si>
  <si>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</si>
  <si>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</si>
  <si>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</si>
  <si>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</si>
  <si>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</si>
  <si>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</si>
  <si>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</si>
  <si>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</si>
  <si>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</si>
  <si>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</si>
  <si>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</si>
  <si>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</si>
  <si>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</si>
  <si>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</si>
  <si>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</si>
  <si>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</si>
  <si>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</si>
  <si>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</si>
  <si>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</si>
  <si>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</si>
  <si>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</si>
  <si>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</si>
  <si>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</si>
  <si>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</si>
  <si>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</si>
  <si>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</si>
  <si>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</si>
  <si>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</si>
  <si>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</si>
  <si>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</si>
  <si>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</si>
  <si>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</si>
  <si>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</si>
  <si>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</si>
  <si>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</si>
  <si>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</si>
  <si>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</si>
  <si>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</si>
  <si>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</si>
  <si>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</si>
  <si>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</si>
  <si>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</si>
  <si>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</si>
  <si>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</si>
  <si>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</si>
  <si>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</si>
  <si>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</si>
  <si>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</si>
  <si>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</si>
  <si>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</si>
  <si>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</si>
  <si>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</si>
  <si>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</si>
  <si>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</si>
  <si>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</si>
  <si>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</si>
  <si>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</si>
  <si>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</si>
  <si>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</si>
  <si>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</si>
  <si>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</si>
  <si>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</si>
  <si>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</si>
  <si>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</si>
  <si>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</si>
  <si>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</si>
  <si>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</si>
  <si>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</si>
  <si>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</si>
  <si>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</si>
  <si>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</si>
  <si>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</si>
  <si>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</si>
  <si>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</si>
  <si>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</si>
  <si>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</si>
  <si>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</si>
  <si>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</si>
  <si>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</si>
  <si>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</si>
  <si>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</si>
  <si>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</si>
  <si>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</si>
  <si>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</si>
  <si>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</si>
  <si>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</si>
  <si>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</si>
  <si>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</si>
  <si>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</si>
  <si>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</si>
  <si>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</si>
  <si>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ВСЕРОССИЙСКИЕ СОРЕВНОВАНИЯ</t>
  </si>
  <si>
    <t>№ ЕКП 2022: 5114</t>
  </si>
  <si>
    <t>ЛЕБЕДЕВ А.Ю. (ВК, г. ХАБАРОВСК)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</si>
  <si>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21 сентября 2022 года</t>
    </r>
  </si>
  <si>
    <t>шоссе - групповая гонка</t>
  </si>
  <si>
    <t>№ ВРВС: 0080601611Я</t>
  </si>
  <si>
    <t>Влажность: 77 %</t>
  </si>
  <si>
    <t>Температура: +8</t>
  </si>
  <si>
    <t>Осадки: н. дождь</t>
  </si>
  <si>
    <t>НАЗВАНИЕ ТРАССЫ / РЕГ. НОМЕР: трасса подъезд к п. Песчанка</t>
  </si>
  <si>
    <t>15/8</t>
  </si>
  <si>
    <t>ЕРЁМИН Григорий</t>
  </si>
  <si>
    <t>16.04.2005</t>
  </si>
  <si>
    <t>Хабаровский край</t>
  </si>
  <si>
    <t>РУДАКОВ Даниил</t>
  </si>
  <si>
    <t>05.07.2005</t>
  </si>
  <si>
    <t>МАКУШИН Андрей</t>
  </si>
  <si>
    <t>22.01.2005</t>
  </si>
  <si>
    <t>ДЕМЕШКИН Аркадий</t>
  </si>
  <si>
    <t>07.04.2005</t>
  </si>
  <si>
    <t>ДНЕПРОВСКИЙ Павел</t>
  </si>
  <si>
    <t>04.01.2005</t>
  </si>
  <si>
    <t>СМИРНОВ Дмитрий</t>
  </si>
  <si>
    <t>23.11.2005</t>
  </si>
  <si>
    <t>Иркутская область</t>
  </si>
  <si>
    <t>НАЧАЛО ГОНКИ: 13ч 30м</t>
  </si>
  <si>
    <t>ОКОНЧАНИЕ ГОНКИ: 16ч 45м</t>
  </si>
  <si>
    <t>Юниоры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</si>
</sst>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166" fontId="27" fillId="0" borderId="27" xfId="6" applyNumberFormat="1" applyFont="1" applyBorder="1" applyAlignment="1">
      <alignment horizontal="center" vertical="center" wrapText="1"/>
    </xf>
    <xf numFmtId="166" fontId="4" fillId="0" borderId="27" xfId="4" applyNumberFormat="1" applyFont="1" applyBorder="1" applyAlignment="1">
      <alignment horizontal="center" vertical="center"/>
    </xf>
    <xf numFmtId="166" fontId="27" fillId="0" borderId="27" xfId="6" applyNumberFormat="1" applyFont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27" fillId="0" borderId="44" xfId="6" applyNumberFormat="1" applyFont="1" applyBorder="1" applyAlignment="1">
      <alignment horizontal="center" vertical="center"/>
    </xf>
    <xf numFmtId="166" fontId="4" fillId="0" borderId="44" xfId="0" applyNumberFormat="1" applyFont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59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53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39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0.77146045667283614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0.66711340943726438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0.96863456536292625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0.48446166327715479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0.25044442059719974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0.42977644357747691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0.86767887616890693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0.58599663740074881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2.6961025213331435E-2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7.8042828904859918E-2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6.8675333287215978E-2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0.89864074598820087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0.91856123367009745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0.62673998210746573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0.29999031891117056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0.14237845566711527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0.43153944847904446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0.9191646467766732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0.82949373159381767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0.70032690241260331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0.61661950100459606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0.38545950317860056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0.94451433340646174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0.65224184017117137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3.5255144257790638E-2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0.77960758381434692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0.66601107017650429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0.85776364634416957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0.24386118259359801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0.62689160883020645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0.23614486709034865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0.63771780272702183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0.21463181715607904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0.15995709055904161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0.9146077235462472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0.34996396995531176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0.97458252512896515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0.12094165994811901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0.18194077444077184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0.20311106249608346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0.20148485145130235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0.81031954424696806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0.79951567551155189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0.92506251635708525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6.2381989262879634E-3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0.96611496328888891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0.67284255605257526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0.49395109276003379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6.8264951460686896E-2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0.22900199551426426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0.57416921024809875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0.70525526715570852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0.2128856093958772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0.15239177212116517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0.51315596010135123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0.33641970973675317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0.28906301479664553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0.30080283864040791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0.83732073520419581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0.21331899394189258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3.2941243418027621E-2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0.3284087471694781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0.92378618760782516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0.30699268353164022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0.97053090794733909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0.81976830236872122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2.0102384529836481E-2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0.72291942737010539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3.7480722344819806E-2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0.33550585903823216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0.25400910407635713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0.99848483753925255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0.44307052461064633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0.6414032542844833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0.75567843568833393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0.63739064014443825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0.99834973424877183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0.63352125486139854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0.55104236093741221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0.56381712084618485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0.76398751394750541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0.36171441253902759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0.10434111704704985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0.7066949138803581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0.93099241615307993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0.87008113812211885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7.0126018276328583E-2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0.62099692995142175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0.56794372580261643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0.77332833802243761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0.67544695531273524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0.89067349711729671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0.95402729141334741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tabSelected="1" view="pageBreakPreview" zoomScale="91" zoomScaleNormal="100" zoomScaleSheetLayoutView="91" workbookViewId="0">
      <selection activeCell="A11" sqref="A11:L11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189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197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39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6.75" customHeight="1" thickBot="1" x14ac:dyDescent="0.2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201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0" t="s">
        <v>222</v>
      </c>
      <c r="H13" s="72"/>
      <c r="I13" s="72"/>
      <c r="J13" s="72"/>
      <c r="K13" s="73"/>
      <c r="L13" s="74" t="s">
        <v>202</v>
      </c>
    </row>
    <row r="14" spans="1:12" ht="15.75" x14ac:dyDescent="0.2">
      <c r="A14" s="75" t="s">
        <v>200</v>
      </c>
      <c r="B14" s="76"/>
      <c r="C14" s="99"/>
      <c r="D14" s="100"/>
      <c r="E14" s="77"/>
      <c r="F14" s="135"/>
      <c r="G14" s="161" t="s">
        <v>223</v>
      </c>
      <c r="H14" s="77"/>
      <c r="I14" s="77"/>
      <c r="J14" s="77"/>
      <c r="K14" s="78"/>
      <c r="L14" s="137" t="s">
        <v>198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206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199</v>
      </c>
      <c r="H19" s="164" t="s">
        <v>196</v>
      </c>
      <c r="I19" s="85"/>
      <c r="J19" s="140">
        <v>120</v>
      </c>
      <c r="L19" s="141" t="s">
        <v>207</v>
      </c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8" t="s">
        <v>41</v>
      </c>
      <c r="B21" s="230" t="s">
        <v>19</v>
      </c>
      <c r="C21" s="230" t="s">
        <v>42</v>
      </c>
      <c r="D21" s="230" t="s">
        <v>20</v>
      </c>
      <c r="E21" s="230" t="s">
        <v>21</v>
      </c>
      <c r="F21" s="230" t="s">
        <v>43</v>
      </c>
      <c r="G21" s="230" t="s">
        <v>22</v>
      </c>
      <c r="H21" s="230" t="s">
        <v>44</v>
      </c>
      <c r="I21" s="230" t="s">
        <v>45</v>
      </c>
      <c r="J21" s="230" t="s">
        <v>46</v>
      </c>
      <c r="K21" s="217" t="s">
        <v>47</v>
      </c>
      <c r="L21" s="232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30.75" customHeight="1" x14ac:dyDescent="0.2">
      <c r="A23" s="173">
        <v>1</v>
      </c>
      <c r="B23" s="174">
        <v>22</v>
      </c>
      <c r="C23" s="174">
        <v>10120229056</v>
      </c>
      <c r="D23" s="166" t="s">
        <v>208</v>
      </c>
      <c r="E23" s="167" t="s">
        <v>209</v>
      </c>
      <c r="F23" s="165" t="s">
        <v>60</v>
      </c>
      <c r="G23" s="168" t="s">
        <v>210</v>
      </c>
      <c r="H23" s="177">
        <v>0.13134259259259259</v>
      </c>
      <c r="I23" s="178"/>
      <c r="J23" s="133">
        <f>$J$19/(HOUR(H23)+MINUTE(H23)/60+SECOND(H23)/3600)</f>
        <v>38.068382093761016</v>
      </c>
      <c r="K23" s="95" t="s">
        <v>185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3">
        <v>2</v>
      </c>
      <c r="B24" s="174">
        <v>23</v>
      </c>
      <c r="C24" s="165"/>
      <c r="D24" s="166" t="s">
        <v>211</v>
      </c>
      <c r="E24" s="167" t="s">
        <v>212</v>
      </c>
      <c r="F24" s="165" t="s">
        <v>60</v>
      </c>
      <c r="G24" s="168" t="s">
        <v>193</v>
      </c>
      <c r="H24" s="179">
        <v>0.13155092592592593</v>
      </c>
      <c r="I24" s="180">
        <f>H24-$H$23</f>
        <v>2.0833333333333814E-4</v>
      </c>
      <c r="J24" s="133">
        <f>$J$19/(HOUR(H24)+MINUTE(H24)/60+SECOND(H24)/3600)</f>
        <v>38.008094316382198</v>
      </c>
      <c r="K24" s="95"/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3">
        <v>3</v>
      </c>
      <c r="B25" s="174">
        <v>21</v>
      </c>
      <c r="C25" s="165"/>
      <c r="D25" s="166" t="s">
        <v>213</v>
      </c>
      <c r="E25" s="167" t="s">
        <v>214</v>
      </c>
      <c r="F25" s="165" t="s">
        <v>60</v>
      </c>
      <c r="G25" s="168" t="s">
        <v>221</v>
      </c>
      <c r="H25" s="179">
        <v>0.13385416666666666</v>
      </c>
      <c r="I25" s="180">
        <f t="shared" ref="I25:I26" si="0">H25-$H$23</f>
        <v>2.5115740740740689E-3</v>
      </c>
      <c r="J25" s="133">
        <f t="shared" ref="J25" si="1">$J$19/(HOUR(H25)+MINUTE(H25)/60+SECOND(H25)/3600)</f>
        <v>37.354085603112836</v>
      </c>
      <c r="K25" s="95"/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3">
        <v>4</v>
      </c>
      <c r="B26" s="174">
        <v>84</v>
      </c>
      <c r="C26" s="165"/>
      <c r="D26" s="166" t="s">
        <v>215</v>
      </c>
      <c r="E26" s="167" t="s">
        <v>216</v>
      </c>
      <c r="F26" s="165" t="s">
        <v>60</v>
      </c>
      <c r="G26" s="168" t="s">
        <v>193</v>
      </c>
      <c r="H26" s="179">
        <v>0.13526620370370371</v>
      </c>
      <c r="I26" s="180">
        <f t="shared" si="0"/>
        <v>3.9236111111111138E-3</v>
      </c>
      <c r="J26" s="133">
        <f>$J$19/(HOUR(H26)+MINUTE(H26)/60+SECOND(H26)/3600)</f>
        <v>36.96414819885343</v>
      </c>
      <c r="K26" s="95"/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3">
        <v>5</v>
      </c>
      <c r="B27" s="174">
        <v>88</v>
      </c>
      <c r="C27" s="165"/>
      <c r="D27" s="166" t="s">
        <v>217</v>
      </c>
      <c r="E27" s="167" t="s">
        <v>218</v>
      </c>
      <c r="F27" s="165" t="s">
        <v>60</v>
      </c>
      <c r="G27" s="168" t="s">
        <v>193</v>
      </c>
      <c r="H27" s="179">
        <v>0.13526620370370371</v>
      </c>
      <c r="I27" s="180">
        <f t="shared" ref="I27:I28" si="2">H27-$H$23</f>
        <v>3.9236111111111138E-3</v>
      </c>
      <c r="J27" s="133">
        <f t="shared" ref="J27" si="3">$J$19/(HOUR(H27)+MINUTE(H27)/60+SECOND(H27)/3600)</f>
        <v>36.96414819885343</v>
      </c>
      <c r="K27" s="95"/>
      <c r="L27" s="148"/>
      <c r="M27" s="101"/>
      <c r="N27" s="155"/>
    </row>
    <row r="28" spans="1:14" ht="21.75" customHeight="1" thickBot="1" x14ac:dyDescent="0.25">
      <c r="A28" s="175">
        <v>6</v>
      </c>
      <c r="B28" s="176">
        <v>85</v>
      </c>
      <c r="C28" s="169"/>
      <c r="D28" s="170" t="s">
        <v>219</v>
      </c>
      <c r="E28" s="171" t="s">
        <v>220</v>
      </c>
      <c r="F28" s="169" t="s">
        <v>60</v>
      </c>
      <c r="G28" s="172" t="s">
        <v>193</v>
      </c>
      <c r="H28" s="181">
        <v>0.13526620370370371</v>
      </c>
      <c r="I28" s="182">
        <f t="shared" si="2"/>
        <v>3.9236111111111138E-3</v>
      </c>
      <c r="J28" s="150">
        <f>$J$19/(HOUR(H28)+MINUTE(H28)/60+SECOND(H28)/3600)</f>
        <v>36.96414819885343</v>
      </c>
      <c r="K28" s="151"/>
      <c r="L28" s="152"/>
      <c r="M28" s="101"/>
      <c r="N28" s="155"/>
    </row>
    <row r="29" spans="1:14" ht="6.75" customHeight="1" thickTop="1" thickBot="1" x14ac:dyDescent="0.25">
      <c r="A29" s="142"/>
      <c r="B29" s="143"/>
      <c r="C29" s="143"/>
      <c r="D29" s="144"/>
      <c r="E29" s="145"/>
      <c r="F29" s="102"/>
      <c r="G29" s="146"/>
      <c r="H29" s="147"/>
      <c r="I29" s="147"/>
      <c r="J29" s="147"/>
      <c r="K29" s="147"/>
      <c r="L29" s="147"/>
    </row>
    <row r="30" spans="1:14" ht="15.75" thickTop="1" x14ac:dyDescent="0.2">
      <c r="A30" s="236" t="s">
        <v>48</v>
      </c>
      <c r="B30" s="237"/>
      <c r="C30" s="237"/>
      <c r="D30" s="237"/>
      <c r="E30" s="237"/>
      <c r="F30" s="237"/>
      <c r="G30" s="237" t="s">
        <v>49</v>
      </c>
      <c r="H30" s="237"/>
      <c r="I30" s="237"/>
      <c r="J30" s="237"/>
      <c r="K30" s="237"/>
      <c r="L30" s="238"/>
    </row>
    <row r="31" spans="1:14" x14ac:dyDescent="0.2">
      <c r="A31" s="153" t="s">
        <v>204</v>
      </c>
      <c r="B31" s="104"/>
      <c r="C31" s="105"/>
      <c r="D31" s="104"/>
      <c r="E31" s="106"/>
      <c r="F31" s="107"/>
      <c r="G31" s="108" t="s">
        <v>175</v>
      </c>
      <c r="H31" s="154">
        <v>3</v>
      </c>
      <c r="I31" s="162"/>
      <c r="J31" s="110"/>
      <c r="K31" s="125" t="s">
        <v>183</v>
      </c>
      <c r="L31" s="112">
        <f>COUNTIF(F23:F28,"ЗМС")</f>
        <v>0</v>
      </c>
    </row>
    <row r="32" spans="1:14" x14ac:dyDescent="0.2">
      <c r="A32" s="153" t="s">
        <v>203</v>
      </c>
      <c r="B32" s="104"/>
      <c r="C32" s="113"/>
      <c r="D32" s="104"/>
      <c r="E32" s="114"/>
      <c r="F32" s="115"/>
      <c r="G32" s="116" t="s">
        <v>176</v>
      </c>
      <c r="H32" s="109">
        <f>H33+H38</f>
        <v>6</v>
      </c>
      <c r="I32" s="129"/>
      <c r="J32" s="117"/>
      <c r="K32" s="125" t="s">
        <v>184</v>
      </c>
      <c r="L32" s="112">
        <f>COUNTIF(F23:F28,"МСМК")</f>
        <v>0</v>
      </c>
    </row>
    <row r="33" spans="1:12" x14ac:dyDescent="0.2">
      <c r="A33" s="153" t="s">
        <v>205</v>
      </c>
      <c r="B33" s="104"/>
      <c r="C33" s="118"/>
      <c r="D33" s="104"/>
      <c r="E33" s="114"/>
      <c r="F33" s="115"/>
      <c r="G33" s="116" t="s">
        <v>177</v>
      </c>
      <c r="H33" s="109">
        <f>H34+H35+H36+H37</f>
        <v>6</v>
      </c>
      <c r="I33" s="129"/>
      <c r="J33" s="117"/>
      <c r="K33" s="125" t="s">
        <v>185</v>
      </c>
      <c r="L33" s="112">
        <f>COUNTIF(F23:F28,"МС")</f>
        <v>0</v>
      </c>
    </row>
    <row r="34" spans="1:12" x14ac:dyDescent="0.2">
      <c r="A34" s="153" t="s">
        <v>195</v>
      </c>
      <c r="B34" s="104"/>
      <c r="C34" s="118"/>
      <c r="D34" s="104"/>
      <c r="E34" s="114"/>
      <c r="F34" s="115"/>
      <c r="G34" s="116" t="s">
        <v>178</v>
      </c>
      <c r="H34" s="109">
        <f>COUNT(A23:A136)</f>
        <v>6</v>
      </c>
      <c r="I34" s="129"/>
      <c r="J34" s="117"/>
      <c r="K34" s="111" t="s">
        <v>60</v>
      </c>
      <c r="L34" s="112">
        <f>COUNTIF(F23:F28,"КМС")</f>
        <v>6</v>
      </c>
    </row>
    <row r="35" spans="1:12" x14ac:dyDescent="0.2">
      <c r="A35" s="103"/>
      <c r="B35" s="104"/>
      <c r="C35" s="118"/>
      <c r="D35" s="104"/>
      <c r="E35" s="114"/>
      <c r="F35" s="115"/>
      <c r="G35" s="116" t="s">
        <v>179</v>
      </c>
      <c r="H35" s="109">
        <f>COUNTIF(A23:A135,"ЛИМ")</f>
        <v>0</v>
      </c>
      <c r="I35" s="129"/>
      <c r="J35" s="117"/>
      <c r="K35" s="111" t="s">
        <v>169</v>
      </c>
      <c r="L35" s="112">
        <f>COUNTIF(F23:F28,"1 СР")</f>
        <v>0</v>
      </c>
    </row>
    <row r="36" spans="1:12" x14ac:dyDescent="0.2">
      <c r="A36" s="103"/>
      <c r="B36" s="104"/>
      <c r="C36" s="104"/>
      <c r="D36" s="104"/>
      <c r="E36" s="114"/>
      <c r="F36" s="115"/>
      <c r="G36" s="116" t="s">
        <v>180</v>
      </c>
      <c r="H36" s="109">
        <f>COUNTIF(A23:A135,"НФ")</f>
        <v>0</v>
      </c>
      <c r="I36" s="129"/>
      <c r="J36" s="117"/>
      <c r="K36" s="111" t="s">
        <v>168</v>
      </c>
      <c r="L36" s="112">
        <f>COUNTIF(F23:F28,"2 СР")</f>
        <v>0</v>
      </c>
    </row>
    <row r="37" spans="1:12" x14ac:dyDescent="0.2">
      <c r="A37" s="103"/>
      <c r="B37" s="104"/>
      <c r="C37" s="104"/>
      <c r="D37" s="104"/>
      <c r="E37" s="114"/>
      <c r="F37" s="115"/>
      <c r="G37" s="116" t="s">
        <v>181</v>
      </c>
      <c r="H37" s="109">
        <f>COUNTIF(A23:A135,"ДСКВ")</f>
        <v>0</v>
      </c>
      <c r="I37" s="129"/>
      <c r="J37" s="117"/>
      <c r="K37" s="111" t="s">
        <v>167</v>
      </c>
      <c r="L37" s="112">
        <f>COUNTIF(F23:F29,"3 СР")</f>
        <v>0</v>
      </c>
    </row>
    <row r="38" spans="1:12" x14ac:dyDescent="0.2">
      <c r="A38" s="103"/>
      <c r="B38" s="104"/>
      <c r="C38" s="104"/>
      <c r="D38" s="104"/>
      <c r="E38" s="119"/>
      <c r="F38" s="120"/>
      <c r="G38" s="116" t="s">
        <v>182</v>
      </c>
      <c r="H38" s="109">
        <f>COUNTIF(A23:A135,"НС")</f>
        <v>0</v>
      </c>
      <c r="I38" s="163"/>
      <c r="J38" s="121"/>
      <c r="K38" s="125"/>
      <c r="L38" s="126"/>
    </row>
    <row r="39" spans="1:12" ht="6" customHeight="1" x14ac:dyDescent="0.2">
      <c r="A39" s="158"/>
      <c r="B39" s="156"/>
      <c r="C39" s="156"/>
      <c r="D39" s="157"/>
      <c r="E39" s="159"/>
      <c r="F39" s="127"/>
      <c r="G39" s="127"/>
      <c r="H39" s="128"/>
      <c r="I39" s="129"/>
      <c r="J39" s="130"/>
      <c r="K39" s="127"/>
      <c r="L39" s="122"/>
    </row>
    <row r="40" spans="1:12" ht="15.75" x14ac:dyDescent="0.2">
      <c r="A40" s="207" t="s">
        <v>50</v>
      </c>
      <c r="B40" s="203"/>
      <c r="C40" s="203"/>
      <c r="D40" s="203"/>
      <c r="E40" s="203" t="s">
        <v>51</v>
      </c>
      <c r="F40" s="203"/>
      <c r="G40" s="203"/>
      <c r="H40" s="203" t="s">
        <v>52</v>
      </c>
      <c r="I40" s="203"/>
      <c r="J40" s="203" t="s">
        <v>194</v>
      </c>
      <c r="K40" s="203"/>
      <c r="L40" s="205"/>
    </row>
    <row r="41" spans="1:12" x14ac:dyDescent="0.2">
      <c r="A41" s="210"/>
      <c r="B41" s="211"/>
      <c r="C41" s="211"/>
      <c r="D41" s="211"/>
      <c r="E41" s="211"/>
      <c r="F41" s="204"/>
      <c r="G41" s="204"/>
      <c r="H41" s="204"/>
      <c r="I41" s="204"/>
      <c r="J41" s="204"/>
      <c r="K41" s="204"/>
      <c r="L41" s="206"/>
    </row>
    <row r="42" spans="1:12" x14ac:dyDescent="0.2">
      <c r="A42" s="123"/>
      <c r="B42" s="131"/>
      <c r="C42" s="131"/>
      <c r="D42" s="131"/>
      <c r="E42" s="132"/>
      <c r="F42" s="131"/>
      <c r="G42" s="131"/>
      <c r="H42" s="128"/>
      <c r="I42" s="128"/>
      <c r="J42" s="131"/>
      <c r="K42" s="131"/>
      <c r="L42" s="124"/>
    </row>
    <row r="43" spans="1:12" x14ac:dyDescent="0.2">
      <c r="A43" s="123"/>
      <c r="B43" s="131"/>
      <c r="C43" s="131"/>
      <c r="D43" s="131"/>
      <c r="E43" s="132"/>
      <c r="F43" s="131"/>
      <c r="G43" s="131"/>
      <c r="H43" s="128"/>
      <c r="I43" s="128"/>
      <c r="J43" s="131"/>
      <c r="K43" s="131"/>
      <c r="L43" s="124"/>
    </row>
    <row r="44" spans="1:12" x14ac:dyDescent="0.2">
      <c r="A44" s="210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</row>
    <row r="45" spans="1:12" x14ac:dyDescent="0.2">
      <c r="A45" s="210"/>
      <c r="B45" s="211"/>
      <c r="C45" s="211"/>
      <c r="D45" s="211"/>
      <c r="E45" s="211"/>
      <c r="F45" s="213"/>
      <c r="G45" s="213"/>
      <c r="H45" s="213"/>
      <c r="I45" s="213"/>
      <c r="J45" s="213"/>
      <c r="K45" s="213"/>
      <c r="L45" s="214"/>
    </row>
    <row r="46" spans="1:12" ht="15" customHeight="1" thickBot="1" x14ac:dyDescent="0.25">
      <c r="A46" s="208"/>
      <c r="B46" s="209"/>
      <c r="C46" s="209"/>
      <c r="D46" s="209"/>
      <c r="E46" s="204" t="str">
        <f>G17</f>
        <v>ЖЕРЕБЦОВА М.С. (ВК, г. ЧИТА)</v>
      </c>
      <c r="F46" s="204"/>
      <c r="G46" s="204"/>
      <c r="H46" s="204" t="str">
        <f>G18</f>
        <v>КЛЮЧНИКОВА О.А. (ВК, г. ЧИТА)</v>
      </c>
      <c r="I46" s="204"/>
      <c r="J46" s="204" t="str">
        <f>G19</f>
        <v>ЛЕБЕДЕВ А.Ю. (ВК, г. ХАБАРОВСК)</v>
      </c>
      <c r="K46" s="204"/>
      <c r="L46" s="206"/>
    </row>
    <row r="47" spans="1:12" ht="13.5" thickTop="1" x14ac:dyDescent="0.2"/>
  </sheetData>
  <sortState ref="A23:U120">
    <sortCondition ref="A23:A120"/>
  </sortState>
  <mergeCells count="42">
    <mergeCell ref="A30:F30"/>
    <mergeCell ref="G30:L30"/>
    <mergeCell ref="I21:I22"/>
    <mergeCell ref="J21:J22"/>
    <mergeCell ref="A7:L7"/>
    <mergeCell ref="H15:L15"/>
    <mergeCell ref="H21:H22"/>
    <mergeCell ref="A8:L8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40:I40"/>
    <mergeCell ref="H46:I46"/>
    <mergeCell ref="J40:L40"/>
    <mergeCell ref="J46:L46"/>
    <mergeCell ref="A40:D40"/>
    <mergeCell ref="A46:D46"/>
    <mergeCell ref="E40:G40"/>
    <mergeCell ref="E46:G46"/>
    <mergeCell ref="A41:E41"/>
    <mergeCell ref="F41:L41"/>
    <mergeCell ref="A44:E44"/>
    <mergeCell ref="F44:L44"/>
    <mergeCell ref="A45:E45"/>
    <mergeCell ref="F45:L4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 г</vt:lpstr>
      <vt:lpstr>'гр г'!Заголовки_для_печати</vt:lpstr>
      <vt:lpstr>'Стартовый протокол'!Заголовки_для_печати</vt:lpstr>
      <vt:lpstr>'гр г'!Область_печати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2022-10-12T10:23:57Z</dcterms:modified>
</cp:coreProperties>
</file>