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/>
  </bookViews>
  <sheets>
    <sheet name="гит 500 юн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_xlnm._FilterDatabase" localSheetId="0" hidden="1">'гит 500 юн'!$B$23:$O$37</definedName>
    <definedName name="A">#REF!</definedName>
    <definedName name="_xlnm.Print_Area" localSheetId="0">'гит 500 юн'!$A$1:$M$59</definedName>
    <definedName name="СУ">[1]Табл!$B$7:$G$481</definedName>
    <definedName name="уч">[1]Табл!$B$8:$F$244</definedName>
    <definedName name="ччччч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/>
  <c r="I26"/>
  <c r="I27"/>
  <c r="I28"/>
  <c r="I29"/>
  <c r="I30"/>
  <c r="I31"/>
  <c r="I32"/>
  <c r="I33"/>
  <c r="I34"/>
  <c r="I35"/>
  <c r="I36"/>
  <c r="I37"/>
  <c r="I38"/>
  <c r="I39"/>
  <c r="I40"/>
  <c r="I41"/>
  <c r="I42"/>
  <c r="I24"/>
  <c r="G42"/>
  <c r="F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K58" l="1"/>
  <c r="H58"/>
  <c r="E58"/>
  <c r="K50"/>
  <c r="H50"/>
  <c r="K49"/>
  <c r="H49"/>
  <c r="K48"/>
  <c r="H48"/>
  <c r="K47"/>
  <c r="H47"/>
  <c r="K46"/>
  <c r="K45"/>
  <c r="K44"/>
  <c r="H46" l="1"/>
  <c r="H45" s="1"/>
</calcChain>
</file>

<file path=xl/sharedStrings.xml><?xml version="1.0" encoding="utf-8"?>
<sst xmlns="http://schemas.openxmlformats.org/spreadsheetml/2006/main" count="64" uniqueCount="61">
  <si>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</si>
  <si>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</si>
  <si>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</si>
  <si>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</si>
  <si>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</si>
  <si>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трек - гит с места 500 м</t>
  </si>
  <si>
    <t>МЕСТО ПРОВЕДЕНИЯ: г. Санкт-Петербург</t>
  </si>
  <si>
    <t>№ ВРВС: 0080271811С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</si>
  <si>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</si>
  <si>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</si>
  <si>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</si>
  <si>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велотрек "Локосфинкс" </t>
  </si>
  <si>
    <t>ГЛАВНЫЙ СУДЬЯ:</t>
  </si>
  <si>
    <t>ПОКРЫТИЕ ТРЕКА: дерево</t>
  </si>
  <si>
    <t>ГЛАВНЫЙ СЕКРЕТАРЬ:</t>
  </si>
  <si>
    <t>ДЛИНА ТРЕКА: 250 м</t>
  </si>
  <si>
    <t>СУДЬЯ НА ФИНИШЕ:</t>
  </si>
  <si>
    <t>ДИСТАНЦИЯ: ДЛИНА КРУГА/КРУГОВ</t>
  </si>
  <si>
    <t>0,250/2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</si>
  <si>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</si>
  <si>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</si>
  <si>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</si>
  <si>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</si>
  <si>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</si>
  <si>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</si>
  <si>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</si>
  <si>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250м</t>
  </si>
  <si>
    <t>250м-500м</t>
  </si>
  <si>
    <t>РЕЗУЛЬТАТ</t>
  </si>
  <si>
    <t>СКОРОСТЬ км/ч</t>
  </si>
  <si>
    <t>ВЫПОЛНЕНИЕ НТУ ЕВСК</t>
  </si>
  <si>
    <t>ПРИМЕЧАНИЕ</t>
  </si>
  <si>
    <t>КМС</t>
  </si>
  <si>
    <t>2 СР</t>
  </si>
  <si>
    <t>1 СР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</si>
  <si>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</si>
  <si>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</si>
  <si>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</si>
  <si>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</si>
  <si>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</si>
  <si>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</si>
  <si>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</si>
  <si>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</si>
  <si>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</si>
  <si>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</si>
  <si>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</si>
  <si>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</si>
  <si>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</si>
  <si>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</si>
  <si>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</si>
  <si>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</si>
  <si>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</si>
  <si>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</si>
  <si>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</si>
  <si>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ЧЕМПИОНАТ РОССИИ</t>
  </si>
  <si>
    <t>ЖЕНЩИНЫ</t>
  </si>
  <si>
    <t>ДАТА ПРОВЕДЕНИЯ: 29 января 2025 года</t>
  </si>
  <si>
    <t>№ ЕКП 2025: 2008780019031809</t>
  </si>
  <si>
    <t>Г.Н. Соловьев (ВК, г. Санкт-Петербург)</t>
  </si>
  <si>
    <t>И.Н. Михайлова (ВК, г. Санкт-Петербург)</t>
  </si>
  <si>
    <t>Е.В. Попова (ВК, г. Воронеж)</t>
  </si>
</sst>
</file>

<file path=xl/styles.xml><?xml version="1.0" encoding="utf-8"?>
<styleSheet xmlns="http://schemas.openxmlformats.org/spreadsheetml/2006/main">
  <numFmts count="4">
    <numFmt numFmtId="164" formatCode="h:mm:ss.00"/>
    <numFmt numFmtId="165" formatCode="0.000"/>
    <numFmt numFmtId="167" formatCode="m:ss.000"/>
    <numFmt numFmtId="168" formatCode="_-* #,##0.00_р_._-;\-* #,##0.00_р_._-;_-* &quot;-&quot;??_р_._-;_-@_-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  <scheme val="minor"/>
    </font>
    <font>
      <sz val="12"/>
      <name val="Calibri Light"/>
      <family val="1"/>
      <charset val="204"/>
      <scheme val="maj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Cambria"/>
      <family val="1"/>
      <charset val="204"/>
    </font>
    <font>
      <b/>
      <sz val="12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5" fillId="0" borderId="0"/>
    <xf numFmtId="168" fontId="1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1"/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164" fontId="8" fillId="0" borderId="11" xfId="1" applyNumberFormat="1" applyFont="1" applyBorder="1" applyAlignment="1">
      <alignment vertical="center"/>
    </xf>
    <xf numFmtId="2" fontId="8" fillId="0" borderId="11" xfId="1" applyNumberFormat="1" applyFont="1" applyBorder="1" applyAlignment="1">
      <alignment vertical="center"/>
    </xf>
    <xf numFmtId="0" fontId="9" fillId="0" borderId="11" xfId="1" applyFont="1" applyBorder="1" applyAlignment="1">
      <alignment horizontal="right" vertical="center"/>
    </xf>
    <xf numFmtId="0" fontId="9" fillId="0" borderId="12" xfId="1" applyFont="1" applyBorder="1" applyAlignment="1">
      <alignment horizontal="righ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164" fontId="8" fillId="0" borderId="8" xfId="1" applyNumberFormat="1" applyFont="1" applyBorder="1" applyAlignment="1">
      <alignment vertical="center"/>
    </xf>
    <xf numFmtId="2" fontId="8" fillId="0" borderId="8" xfId="1" applyNumberFormat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4" fontId="3" fillId="0" borderId="14" xfId="1" applyNumberFormat="1" applyFont="1" applyBorder="1" applyAlignment="1">
      <alignment vertical="center"/>
    </xf>
    <xf numFmtId="0" fontId="3" fillId="0" borderId="14" xfId="1" applyFont="1" applyBorder="1" applyAlignment="1">
      <alignment horizontal="center" vertical="center"/>
    </xf>
    <xf numFmtId="0" fontId="3" fillId="0" borderId="14" xfId="1" applyFont="1" applyBorder="1" applyAlignment="1">
      <alignment vertical="center"/>
    </xf>
    <xf numFmtId="14" fontId="3" fillId="0" borderId="18" xfId="1" applyNumberFormat="1" applyFont="1" applyBorder="1" applyAlignment="1">
      <alignment vertical="center"/>
    </xf>
    <xf numFmtId="164" fontId="10" fillId="0" borderId="16" xfId="1" applyNumberFormat="1" applyFont="1" applyBorder="1" applyAlignment="1">
      <alignment horizontal="left" vertical="center"/>
    </xf>
    <xf numFmtId="164" fontId="10" fillId="0" borderId="14" xfId="1" applyNumberFormat="1" applyFont="1" applyBorder="1" applyAlignment="1">
      <alignment horizontal="left" vertical="center"/>
    </xf>
    <xf numFmtId="164" fontId="8" fillId="0" borderId="14" xfId="1" applyNumberFormat="1" applyFont="1" applyBorder="1" applyAlignment="1">
      <alignment vertical="center"/>
    </xf>
    <xf numFmtId="165" fontId="11" fillId="0" borderId="14" xfId="1" applyNumberFormat="1" applyFont="1" applyBorder="1" applyAlignment="1">
      <alignment horizontal="center" vertical="center"/>
    </xf>
    <xf numFmtId="49" fontId="8" fillId="0" borderId="17" xfId="1" applyNumberFormat="1" applyFont="1" applyBorder="1" applyAlignment="1">
      <alignment horizontal="right" vertical="center"/>
    </xf>
    <xf numFmtId="0" fontId="3" fillId="0" borderId="19" xfId="1" applyFont="1" applyBorder="1" applyAlignment="1">
      <alignment vertical="center"/>
    </xf>
    <xf numFmtId="0" fontId="3" fillId="0" borderId="20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14" fontId="3" fillId="0" borderId="20" xfId="1" applyNumberFormat="1" applyFont="1" applyBorder="1" applyAlignment="1">
      <alignment vertical="center"/>
    </xf>
    <xf numFmtId="164" fontId="3" fillId="0" borderId="20" xfId="1" applyNumberFormat="1" applyFont="1" applyBorder="1" applyAlignment="1">
      <alignment horizontal="center" vertical="center"/>
    </xf>
    <xf numFmtId="164" fontId="3" fillId="0" borderId="20" xfId="1" applyNumberFormat="1" applyFont="1" applyBorder="1" applyAlignment="1">
      <alignment vertical="center"/>
    </xf>
    <xf numFmtId="2" fontId="3" fillId="0" borderId="20" xfId="1" applyNumberFormat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12" fillId="0" borderId="15" xfId="1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 wrapText="1"/>
    </xf>
    <xf numFmtId="14" fontId="12" fillId="0" borderId="27" xfId="2" applyNumberFormat="1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 wrapText="1"/>
    </xf>
    <xf numFmtId="0" fontId="14" fillId="0" borderId="28" xfId="1" applyFont="1" applyFill="1" applyBorder="1" applyAlignment="1">
      <alignment horizontal="center" vertical="center"/>
    </xf>
    <xf numFmtId="164" fontId="12" fillId="0" borderId="16" xfId="2" applyNumberFormat="1" applyFont="1" applyFill="1" applyBorder="1" applyAlignment="1">
      <alignment horizontal="center" vertical="center" wrapText="1"/>
    </xf>
    <xf numFmtId="2" fontId="12" fillId="0" borderId="29" xfId="2" applyNumberFormat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horizontal="center" vertical="center" wrapText="1"/>
    </xf>
    <xf numFmtId="0" fontId="12" fillId="0" borderId="30" xfId="1" applyFont="1" applyFill="1" applyBorder="1" applyAlignment="1">
      <alignment horizontal="center" vertical="center" wrapText="1"/>
    </xf>
    <xf numFmtId="0" fontId="16" fillId="0" borderId="27" xfId="1" applyFont="1" applyFill="1" applyBorder="1" applyAlignment="1">
      <alignment horizontal="center" vertical="center"/>
    </xf>
    <xf numFmtId="0" fontId="14" fillId="0" borderId="30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7" fillId="3" borderId="32" xfId="1" applyFont="1" applyFill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49" fontId="3" fillId="0" borderId="27" xfId="1" applyNumberFormat="1" applyFont="1" applyBorder="1" applyAlignment="1">
      <alignment horizontal="left" vertical="center"/>
    </xf>
    <xf numFmtId="14" fontId="3" fillId="0" borderId="27" xfId="1" applyNumberFormat="1" applyFont="1" applyBorder="1" applyAlignment="1">
      <alignment vertical="center"/>
    </xf>
    <xf numFmtId="0" fontId="3" fillId="0" borderId="27" xfId="1" applyFont="1" applyBorder="1" applyAlignment="1">
      <alignment horizontal="left" vertical="center"/>
    </xf>
    <xf numFmtId="0" fontId="3" fillId="0" borderId="27" xfId="3" applyFont="1" applyBorder="1" applyAlignment="1">
      <alignment horizontal="center" vertical="center"/>
    </xf>
    <xf numFmtId="0" fontId="1" fillId="0" borderId="27" xfId="1" applyBorder="1"/>
    <xf numFmtId="49" fontId="3" fillId="0" borderId="27" xfId="1" applyNumberFormat="1" applyFont="1" applyBorder="1" applyAlignment="1">
      <alignment vertical="center"/>
    </xf>
    <xf numFmtId="9" fontId="3" fillId="0" borderId="27" xfId="1" applyNumberFormat="1" applyFont="1" applyBorder="1" applyAlignment="1">
      <alignment horizontal="left" vertical="center"/>
    </xf>
    <xf numFmtId="0" fontId="3" fillId="0" borderId="15" xfId="3" applyFont="1" applyBorder="1" applyAlignment="1">
      <alignment horizontal="center" vertical="center"/>
    </xf>
    <xf numFmtId="2" fontId="3" fillId="0" borderId="27" xfId="1" applyNumberFormat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14" fontId="3" fillId="0" borderId="0" xfId="1" applyNumberFormat="1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2" fontId="3" fillId="0" borderId="0" xfId="1" applyNumberFormat="1" applyFont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/>
    </xf>
    <xf numFmtId="164" fontId="10" fillId="0" borderId="14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4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0" fontId="12" fillId="3" borderId="22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horizontal="center" vertical="center"/>
    </xf>
    <xf numFmtId="0" fontId="12" fillId="3" borderId="23" xfId="2" applyFont="1" applyFill="1" applyBorder="1" applyAlignment="1">
      <alignment horizontal="center" vertical="center" wrapText="1"/>
    </xf>
    <xf numFmtId="0" fontId="12" fillId="3" borderId="27" xfId="2" applyFont="1" applyFill="1" applyBorder="1" applyAlignment="1">
      <alignment horizontal="center" vertical="center" wrapText="1"/>
    </xf>
    <xf numFmtId="14" fontId="12" fillId="3" borderId="23" xfId="2" applyNumberFormat="1" applyFont="1" applyFill="1" applyBorder="1" applyAlignment="1">
      <alignment horizontal="center" vertical="center" wrapText="1"/>
    </xf>
    <xf numFmtId="14" fontId="12" fillId="3" borderId="27" xfId="2" applyNumberFormat="1" applyFont="1" applyFill="1" applyBorder="1" applyAlignment="1">
      <alignment horizontal="center" vertical="center" wrapText="1"/>
    </xf>
    <xf numFmtId="0" fontId="10" fillId="3" borderId="23" xfId="2" applyFont="1" applyFill="1" applyBorder="1" applyAlignment="1">
      <alignment horizontal="center" vertical="center" wrapText="1"/>
    </xf>
    <xf numFmtId="0" fontId="10" fillId="3" borderId="27" xfId="2" applyFont="1" applyFill="1" applyBorder="1" applyAlignment="1">
      <alignment horizontal="center" vertical="center" wrapText="1"/>
    </xf>
    <xf numFmtId="0" fontId="14" fillId="3" borderId="24" xfId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/>
    </xf>
    <xf numFmtId="0" fontId="14" fillId="3" borderId="24" xfId="1" applyFont="1" applyFill="1" applyBorder="1" applyAlignment="1">
      <alignment horizontal="center" vertical="center" wrapText="1"/>
    </xf>
    <xf numFmtId="0" fontId="14" fillId="3" borderId="28" xfId="1" applyFont="1" applyFill="1" applyBorder="1" applyAlignment="1">
      <alignment horizontal="center" vertical="center" wrapText="1"/>
    </xf>
    <xf numFmtId="164" fontId="12" fillId="3" borderId="23" xfId="2" applyNumberFormat="1" applyFont="1" applyFill="1" applyBorder="1" applyAlignment="1">
      <alignment horizontal="center" vertical="center" wrapText="1"/>
    </xf>
    <xf numFmtId="164" fontId="12" fillId="3" borderId="27" xfId="2" applyNumberFormat="1" applyFont="1" applyFill="1" applyBorder="1" applyAlignment="1">
      <alignment horizontal="center" vertical="center" wrapText="1"/>
    </xf>
    <xf numFmtId="2" fontId="12" fillId="3" borderId="23" xfId="2" applyNumberFormat="1" applyFont="1" applyFill="1" applyBorder="1" applyAlignment="1">
      <alignment horizontal="center" vertical="center" wrapText="1"/>
    </xf>
    <xf numFmtId="2" fontId="12" fillId="3" borderId="29" xfId="2" applyNumberFormat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0" fontId="12" fillId="3" borderId="27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7" fillId="3" borderId="31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3" borderId="33" xfId="1" applyFont="1" applyFill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35" xfId="1" applyFont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8" fillId="0" borderId="15" xfId="0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165" fontId="15" fillId="0" borderId="0" xfId="1" applyNumberFormat="1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14" fontId="21" fillId="0" borderId="27" xfId="0" applyNumberFormat="1" applyFont="1" applyBorder="1" applyAlignment="1">
      <alignment horizontal="center" vertical="center"/>
    </xf>
    <xf numFmtId="14" fontId="21" fillId="0" borderId="27" xfId="0" applyNumberFormat="1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/>
    </xf>
    <xf numFmtId="165" fontId="22" fillId="0" borderId="0" xfId="4" applyNumberFormat="1" applyFont="1" applyFill="1" applyBorder="1" applyAlignment="1">
      <alignment horizontal="center" vertical="center"/>
    </xf>
    <xf numFmtId="0" fontId="1" fillId="0" borderId="0" xfId="1" applyBorder="1"/>
    <xf numFmtId="0" fontId="7" fillId="3" borderId="8" xfId="1" applyFont="1" applyFill="1" applyBorder="1" applyAlignment="1">
      <alignment horizontal="center" vertical="center"/>
    </xf>
    <xf numFmtId="167" fontId="19" fillId="0" borderId="27" xfId="1" applyNumberFormat="1" applyFont="1" applyBorder="1" applyAlignment="1">
      <alignment horizontal="center" vertical="center"/>
    </xf>
    <xf numFmtId="2" fontId="19" fillId="0" borderId="27" xfId="1" applyNumberFormat="1" applyFont="1" applyBorder="1" applyAlignment="1">
      <alignment horizontal="center" vertical="center"/>
    </xf>
    <xf numFmtId="2" fontId="19" fillId="0" borderId="38" xfId="1" applyNumberFormat="1" applyFont="1" applyBorder="1" applyAlignment="1">
      <alignment horizontal="center" vertical="center"/>
    </xf>
    <xf numFmtId="167" fontId="19" fillId="0" borderId="28" xfId="0" applyNumberFormat="1" applyFont="1" applyFill="1" applyBorder="1" applyAlignment="1">
      <alignment horizontal="center" vertical="center"/>
    </xf>
    <xf numFmtId="167" fontId="20" fillId="0" borderId="28" xfId="4" applyNumberFormat="1" applyFont="1" applyFill="1" applyBorder="1" applyAlignment="1">
      <alignment horizontal="center" vertical="center"/>
    </xf>
    <xf numFmtId="2" fontId="19" fillId="0" borderId="27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 2 2" xfId="1"/>
    <cellStyle name="Обычный 5 2" xfId="3"/>
    <cellStyle name="Обычный_Стартовый протокол Смирнов_20101106_Results" xfId="2"/>
    <cellStyle name="Финансовый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133350</xdr:rowOff>
    </xdr:from>
    <xdr:to>
      <xdr:col>2</xdr:col>
      <xdr:colOff>819150</xdr:colOff>
      <xdr:row>5</xdr:row>
      <xdr:rowOff>219075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16764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152400</xdr:colOff>
      <xdr:row>0</xdr:row>
      <xdr:rowOff>123825</xdr:rowOff>
    </xdr:from>
    <xdr:to>
      <xdr:col>12</xdr:col>
      <xdr:colOff>219075</xdr:colOff>
      <xdr:row>5</xdr:row>
      <xdr:rowOff>76200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01125" y="1238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333375</xdr:colOff>
      <xdr:row>51</xdr:row>
      <xdr:rowOff>66675</xdr:rowOff>
    </xdr:from>
    <xdr:to>
      <xdr:col>9</xdr:col>
      <xdr:colOff>457200</xdr:colOff>
      <xdr:row>57</xdr:row>
      <xdr:rowOff>47625</xdr:rowOff>
    </xdr:to>
    <xdr:pic>
      <xdr:nvPicPr>
        <xdr:cNvPr id="4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8450" y="942022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781050</xdr:colOff>
      <xdr:row>52</xdr:row>
      <xdr:rowOff>0</xdr:rowOff>
    </xdr:from>
    <xdr:to>
      <xdr:col>6</xdr:col>
      <xdr:colOff>990600</xdr:colOff>
      <xdr:row>57</xdr:row>
      <xdr:rowOff>133350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24325" y="9553575"/>
          <a:ext cx="14859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</xdr:colOff>
      <xdr:row>52</xdr:row>
      <xdr:rowOff>38100</xdr:rowOff>
    </xdr:from>
    <xdr:to>
      <xdr:col>12</xdr:col>
      <xdr:colOff>317686</xdr:colOff>
      <xdr:row>58</xdr:row>
      <xdr:rowOff>53975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877300" y="9610725"/>
          <a:ext cx="898711" cy="99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933CB"/>
    <pageSetUpPr fitToPage="1"/>
  </sheetPr>
  <dimension ref="A1:R59"/>
  <sheetViews>
    <sheetView tabSelected="1" topLeftCell="A16" zoomScaleNormal="100" workbookViewId="0">
      <selection activeCell="Q31" sqref="Q31"/>
    </sheetView>
  </sheetViews>
  <sheetFormatPr defaultRowHeight="12.75"/>
  <cols>
    <col min="1" max="1" width="6.7109375" style="1" customWidth="1"/>
    <col min="2" max="2" width="9.140625" style="1" customWidth="1"/>
    <col min="3" max="3" width="14.42578125" style="1" customWidth="1"/>
    <col min="4" max="4" width="21.85546875" style="1" customWidth="1"/>
    <col min="5" max="5" width="12.140625" style="1" customWidth="1"/>
    <col min="6" max="6" width="7" style="1" customWidth="1"/>
    <col min="7" max="7" width="25.42578125" style="1" customWidth="1"/>
    <col min="8" max="8" width="9.42578125" style="1" customWidth="1"/>
    <col min="9" max="9" width="8.7109375" style="1" customWidth="1"/>
    <col min="10" max="10" width="12.85546875" style="1" customWidth="1"/>
    <col min="11" max="11" width="15.140625" style="1" customWidth="1"/>
    <col min="12" max="12" width="9.140625" style="1"/>
    <col min="13" max="13" width="11.42578125" style="1" customWidth="1"/>
    <col min="14" max="16384" width="9.140625" style="1"/>
  </cols>
  <sheetData>
    <row r="1" spans="1:13" ht="2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21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6.7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6.7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6.75" customHeight="1">
      <c r="A5" s="76" t="s">
        <v>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24.75" customHeight="1">
      <c r="A6" s="74" t="s">
        <v>54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3" ht="24.75" customHeight="1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3" ht="8.25" customHeight="1" thickBo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9.5" thickTop="1">
      <c r="A9" s="81" t="s">
        <v>4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3"/>
    </row>
    <row r="10" spans="1:13" ht="18.75">
      <c r="A10" s="84" t="s">
        <v>5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</row>
    <row r="11" spans="1:13" ht="18.75">
      <c r="A11" s="87" t="s">
        <v>55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9"/>
    </row>
    <row r="12" spans="1:13" ht="21">
      <c r="A12" s="90" t="s">
        <v>2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2"/>
    </row>
    <row r="13" spans="1:13" ht="15.75">
      <c r="A13" s="132" t="s">
        <v>6</v>
      </c>
      <c r="B13" s="4"/>
      <c r="C13" s="4"/>
      <c r="D13" s="4"/>
      <c r="E13" s="2"/>
      <c r="F13" s="3"/>
      <c r="G13" s="4"/>
      <c r="H13" s="5"/>
      <c r="I13" s="5"/>
      <c r="J13" s="6"/>
      <c r="K13" s="7"/>
      <c r="L13" s="8"/>
      <c r="M13" s="9" t="s">
        <v>7</v>
      </c>
    </row>
    <row r="14" spans="1:13" ht="15.75">
      <c r="A14" s="133" t="s">
        <v>56</v>
      </c>
      <c r="B14" s="12"/>
      <c r="C14" s="12"/>
      <c r="D14" s="12"/>
      <c r="E14" s="10"/>
      <c r="F14" s="11"/>
      <c r="G14" s="12"/>
      <c r="H14" s="13"/>
      <c r="I14" s="13"/>
      <c r="J14" s="14"/>
      <c r="K14" s="15"/>
      <c r="L14" s="16"/>
      <c r="M14" s="17" t="s">
        <v>57</v>
      </c>
    </row>
    <row r="15" spans="1:13" ht="15">
      <c r="A15" s="93" t="s">
        <v>8</v>
      </c>
      <c r="B15" s="94"/>
      <c r="C15" s="94"/>
      <c r="D15" s="94"/>
      <c r="E15" s="94"/>
      <c r="F15" s="94"/>
      <c r="G15" s="95"/>
      <c r="H15" s="96" t="s">
        <v>9</v>
      </c>
      <c r="I15" s="97"/>
      <c r="J15" s="97"/>
      <c r="K15" s="97"/>
      <c r="L15" s="97"/>
      <c r="M15" s="98"/>
    </row>
    <row r="16" spans="1:13" ht="15">
      <c r="A16" s="18" t="s">
        <v>10</v>
      </c>
      <c r="B16" s="19"/>
      <c r="C16" s="19"/>
      <c r="D16" s="20"/>
      <c r="E16" s="21" t="s">
        <v>2</v>
      </c>
      <c r="F16" s="20"/>
      <c r="G16" s="21"/>
      <c r="H16" s="77" t="s">
        <v>11</v>
      </c>
      <c r="I16" s="78"/>
      <c r="J16" s="78"/>
      <c r="K16" s="78"/>
      <c r="L16" s="78"/>
      <c r="M16" s="79"/>
    </row>
    <row r="17" spans="1:18" ht="15.75">
      <c r="A17" s="18" t="s">
        <v>12</v>
      </c>
      <c r="B17" s="19"/>
      <c r="C17" s="19"/>
      <c r="D17" s="21"/>
      <c r="E17" s="22"/>
      <c r="F17" s="20"/>
      <c r="G17" s="134" t="s">
        <v>58</v>
      </c>
      <c r="H17" s="77" t="s">
        <v>13</v>
      </c>
      <c r="I17" s="78"/>
      <c r="J17" s="78"/>
      <c r="K17" s="78"/>
      <c r="L17" s="78"/>
      <c r="M17" s="79"/>
    </row>
    <row r="18" spans="1:18" ht="15.75">
      <c r="A18" s="18" t="s">
        <v>14</v>
      </c>
      <c r="B18" s="19"/>
      <c r="C18" s="19"/>
      <c r="D18" s="21"/>
      <c r="E18" s="22"/>
      <c r="F18" s="20"/>
      <c r="G18" s="135" t="s">
        <v>59</v>
      </c>
      <c r="H18" s="77" t="s">
        <v>15</v>
      </c>
      <c r="I18" s="78"/>
      <c r="J18" s="78"/>
      <c r="K18" s="78"/>
      <c r="L18" s="78"/>
      <c r="M18" s="79"/>
    </row>
    <row r="19" spans="1:18" ht="16.5" thickBot="1">
      <c r="A19" s="18" t="s">
        <v>16</v>
      </c>
      <c r="B19" s="23"/>
      <c r="C19" s="23"/>
      <c r="D19" s="24"/>
      <c r="E19" s="25"/>
      <c r="F19" s="24"/>
      <c r="G19" s="136" t="s">
        <v>60</v>
      </c>
      <c r="H19" s="26" t="s">
        <v>17</v>
      </c>
      <c r="I19" s="27"/>
      <c r="J19" s="28"/>
      <c r="K19" s="29">
        <v>0.5</v>
      </c>
      <c r="M19" s="30" t="s">
        <v>18</v>
      </c>
    </row>
    <row r="20" spans="1:18" ht="14.25" thickTop="1" thickBot="1">
      <c r="A20" s="31"/>
      <c r="B20" s="32"/>
      <c r="C20" s="32"/>
      <c r="D20" s="33"/>
      <c r="E20" s="34"/>
      <c r="F20" s="33"/>
      <c r="G20" s="33"/>
      <c r="H20" s="35"/>
      <c r="I20" s="35"/>
      <c r="J20" s="36"/>
      <c r="K20" s="37"/>
      <c r="L20" s="33"/>
      <c r="M20" s="38"/>
    </row>
    <row r="21" spans="1:18" ht="13.5" thickTop="1">
      <c r="A21" s="99" t="s">
        <v>19</v>
      </c>
      <c r="B21" s="101" t="s">
        <v>20</v>
      </c>
      <c r="C21" s="101" t="s">
        <v>21</v>
      </c>
      <c r="D21" s="101" t="s">
        <v>22</v>
      </c>
      <c r="E21" s="103" t="s">
        <v>23</v>
      </c>
      <c r="F21" s="105" t="s">
        <v>24</v>
      </c>
      <c r="G21" s="105" t="s">
        <v>25</v>
      </c>
      <c r="H21" s="107" t="s">
        <v>26</v>
      </c>
      <c r="I21" s="109" t="s">
        <v>27</v>
      </c>
      <c r="J21" s="111" t="s">
        <v>28</v>
      </c>
      <c r="K21" s="113" t="s">
        <v>29</v>
      </c>
      <c r="L21" s="115" t="s">
        <v>30</v>
      </c>
      <c r="M21" s="117" t="s">
        <v>31</v>
      </c>
    </row>
    <row r="22" spans="1:18">
      <c r="A22" s="100"/>
      <c r="B22" s="102"/>
      <c r="C22" s="102"/>
      <c r="D22" s="102"/>
      <c r="E22" s="104"/>
      <c r="F22" s="106"/>
      <c r="G22" s="106"/>
      <c r="H22" s="108"/>
      <c r="I22" s="110"/>
      <c r="J22" s="112"/>
      <c r="K22" s="114"/>
      <c r="L22" s="116"/>
      <c r="M22" s="118"/>
    </row>
    <row r="23" spans="1:18" ht="5.25" customHeight="1">
      <c r="A23" s="39"/>
      <c r="B23" s="40"/>
      <c r="C23" s="40"/>
      <c r="D23" s="40"/>
      <c r="E23" s="41"/>
      <c r="F23" s="40"/>
      <c r="G23" s="42"/>
      <c r="H23" s="43"/>
      <c r="I23" s="43"/>
      <c r="J23" s="44"/>
      <c r="K23" s="45"/>
      <c r="L23" s="46"/>
      <c r="M23" s="47"/>
    </row>
    <row r="24" spans="1:18" ht="18" customHeight="1">
      <c r="A24" s="138">
        <v>1</v>
      </c>
      <c r="B24" s="143">
        <v>43</v>
      </c>
      <c r="C24" s="139" t="str">
        <f>IF(ISBLANK($B24),"",VLOOKUP($B24,[2]список!$B$3:$G$504,2,0))</f>
        <v>100 349 197 78</v>
      </c>
      <c r="D24" s="140" t="str">
        <f>IF(ISBLANK($B24),"",VLOOKUP($B24,[2]список!$B$3:$G$504,3,0))</f>
        <v xml:space="preserve">Бурлакова Яна </v>
      </c>
      <c r="E24" s="140">
        <f>IF(ISBLANK($B24),"",VLOOKUP($B24,[2]список!$B$3:$G$504,4,0))</f>
        <v>36739</v>
      </c>
      <c r="F24" s="140" t="str">
        <f>IF(ISBLANK($B24),"",VLOOKUP($B24,[2]список!$B$3:$G$504,5,0))</f>
        <v>ЗМС</v>
      </c>
      <c r="G24" s="141" t="str">
        <f>IF(ISBLANK($B24),"",VLOOKUP($B24,[2]список!$B$3:$G$504,6,0))</f>
        <v>Москва</v>
      </c>
      <c r="H24" s="151">
        <v>2.139351851851852E-4</v>
      </c>
      <c r="I24" s="148">
        <f>J24-H24</f>
        <v>1.6202546296296291E-4</v>
      </c>
      <c r="J24" s="152">
        <v>3.7596064814814811E-4</v>
      </c>
      <c r="K24" s="153">
        <v>55.413600960502421</v>
      </c>
      <c r="L24" s="48"/>
      <c r="M24" s="49"/>
      <c r="O24" s="144"/>
      <c r="P24" s="145"/>
      <c r="Q24" s="137"/>
      <c r="R24" s="146"/>
    </row>
    <row r="25" spans="1:18" ht="18" customHeight="1">
      <c r="A25" s="142">
        <v>2</v>
      </c>
      <c r="B25" s="143">
        <v>79</v>
      </c>
      <c r="C25" s="139" t="str">
        <f>IF(ISBLANK($B25),"",VLOOKUP($B25,[2]список!$B$3:$G$504,2,0))</f>
        <v>100 919 705 32</v>
      </c>
      <c r="D25" s="140" t="str">
        <f>IF(ISBLANK($B25),"",VLOOKUP($B25,[2]список!$B$3:$G$504,3,0))</f>
        <v>Евланова Екатерина</v>
      </c>
      <c r="E25" s="140">
        <f>IF(ISBLANK($B25),"",VLOOKUP($B25,[2]список!$B$3:$G$504,4,0))</f>
        <v>39047</v>
      </c>
      <c r="F25" s="140" t="str">
        <f>IF(ISBLANK($B25),"",VLOOKUP($B25,[2]список!$B$3:$G$504,5,0))</f>
        <v>МС</v>
      </c>
      <c r="G25" s="141" t="str">
        <f>IF(ISBLANK($B25),"",VLOOKUP($B25,[2]список!$B$3:$G$504,6,0))</f>
        <v>Тульская Область</v>
      </c>
      <c r="H25" s="151">
        <v>2.2195601851851849E-4</v>
      </c>
      <c r="I25" s="148">
        <f t="shared" ref="I25:I42" si="0">J25-H25</f>
        <v>1.687152777777778E-4</v>
      </c>
      <c r="J25" s="152">
        <v>3.906712962962963E-4</v>
      </c>
      <c r="K25" s="153">
        <v>53.327013094744323</v>
      </c>
      <c r="L25" s="48"/>
      <c r="M25" s="50"/>
      <c r="P25" s="145"/>
      <c r="Q25" s="137"/>
      <c r="R25" s="146"/>
    </row>
    <row r="26" spans="1:18" ht="18" customHeight="1">
      <c r="A26" s="142">
        <v>3</v>
      </c>
      <c r="B26" s="143">
        <v>42</v>
      </c>
      <c r="C26" s="139" t="str">
        <f>IF(ISBLANK($B26),"",VLOOKUP($B26,[2]список!$B$3:$G$504,2,0))</f>
        <v>100 072 724 55</v>
      </c>
      <c r="D26" s="140" t="str">
        <f>IF(ISBLANK($B26),"",VLOOKUP($B26,[2]список!$B$3:$G$504,3,0))</f>
        <v xml:space="preserve">Шмелева Дарья </v>
      </c>
      <c r="E26" s="140">
        <f>IF(ISBLANK($B26),"",VLOOKUP($B26,[2]список!$B$3:$G$504,4,0))</f>
        <v>34633</v>
      </c>
      <c r="F26" s="140" t="str">
        <f>IF(ISBLANK($B26),"",VLOOKUP($B26,[2]список!$B$3:$G$504,5,0))</f>
        <v>ЗМС</v>
      </c>
      <c r="G26" s="141" t="str">
        <f>IF(ISBLANK($B26),"",VLOOKUP($B26,[2]список!$B$3:$G$504,6,0))</f>
        <v>Москва</v>
      </c>
      <c r="H26" s="151">
        <v>2.2011574074074075E-4</v>
      </c>
      <c r="I26" s="148">
        <f t="shared" si="0"/>
        <v>1.7056712962962964E-4</v>
      </c>
      <c r="J26" s="152">
        <v>3.9068287037037039E-4</v>
      </c>
      <c r="K26" s="153">
        <v>53.325433269145314</v>
      </c>
      <c r="L26" s="48"/>
      <c r="M26" s="50"/>
      <c r="P26" s="145"/>
      <c r="Q26" s="137"/>
      <c r="R26" s="146"/>
    </row>
    <row r="27" spans="1:18" ht="18" customHeight="1">
      <c r="A27" s="142">
        <v>4</v>
      </c>
      <c r="B27" s="143">
        <v>61</v>
      </c>
      <c r="C27" s="139" t="str">
        <f>IF(ISBLANK($B27),"",VLOOKUP($B27,[2]список!$B$3:$G$504,2,0))</f>
        <v>100 787 947 00</v>
      </c>
      <c r="D27" s="140" t="str">
        <f>IF(ISBLANK($B27),"",VLOOKUP($B27,[2]список!$B$3:$G$504,3,0))</f>
        <v xml:space="preserve">Богомолова Елизавета </v>
      </c>
      <c r="E27" s="140">
        <f>IF(ISBLANK($B27),"",VLOOKUP($B27,[2]список!$B$3:$G$504,4,0))</f>
        <v>37812</v>
      </c>
      <c r="F27" s="140" t="str">
        <f>IF(ISBLANK($B27),"",VLOOKUP($B27,[2]список!$B$3:$G$504,5,0))</f>
        <v>МС</v>
      </c>
      <c r="G27" s="141" t="str">
        <f>IF(ISBLANK($B27),"",VLOOKUP($B27,[2]список!$B$3:$G$504,6,0))</f>
        <v>Москва</v>
      </c>
      <c r="H27" s="151">
        <v>2.2238425925925922E-4</v>
      </c>
      <c r="I27" s="148">
        <f t="shared" si="0"/>
        <v>1.6962962962962963E-4</v>
      </c>
      <c r="J27" s="152">
        <v>3.9201388888888885E-4</v>
      </c>
      <c r="K27" s="153">
        <v>53.144375553587246</v>
      </c>
      <c r="L27" s="48"/>
      <c r="M27" s="50"/>
      <c r="P27" s="145"/>
      <c r="Q27" s="137"/>
      <c r="R27" s="146"/>
    </row>
    <row r="28" spans="1:18" ht="18" customHeight="1">
      <c r="A28" s="142">
        <v>5</v>
      </c>
      <c r="B28" s="143">
        <v>32</v>
      </c>
      <c r="C28" s="139" t="str">
        <f>IF(ISBLANK($B28),"",VLOOKUP($B28,[2]список!$B$3:$G$504,2,0))</f>
        <v>100 090 456 36</v>
      </c>
      <c r="D28" s="140" t="str">
        <f>IF(ISBLANK($B28),"",VLOOKUP($B28,[2]список!$B$3:$G$504,3,0))</f>
        <v xml:space="preserve">Антонова Наталия </v>
      </c>
      <c r="E28" s="140">
        <f>IF(ISBLANK($B28),"",VLOOKUP($B28,[2]список!$B$3:$G$504,4,0))</f>
        <v>34844</v>
      </c>
      <c r="F28" s="140" t="str">
        <f>IF(ISBLANK($B28),"",VLOOKUP($B28,[2]список!$B$3:$G$504,5,0))</f>
        <v>ЗМС</v>
      </c>
      <c r="G28" s="141" t="str">
        <f>IF(ISBLANK($B28),"",VLOOKUP($B28,[2]список!$B$3:$G$504,6,0))</f>
        <v>Санкт-Петербург</v>
      </c>
      <c r="H28" s="151">
        <v>2.2042824074074076E-4</v>
      </c>
      <c r="I28" s="148">
        <f t="shared" si="0"/>
        <v>1.7494212962962955E-4</v>
      </c>
      <c r="J28" s="152">
        <v>3.9537037037037031E-4</v>
      </c>
      <c r="K28" s="153">
        <v>52.693208430913351</v>
      </c>
      <c r="L28" s="48"/>
      <c r="M28" s="50"/>
      <c r="P28" s="145"/>
      <c r="Q28" s="137"/>
      <c r="R28" s="146"/>
    </row>
    <row r="29" spans="1:18" ht="18" customHeight="1">
      <c r="A29" s="142">
        <v>6</v>
      </c>
      <c r="B29" s="143">
        <v>50</v>
      </c>
      <c r="C29" s="139" t="str">
        <f>IF(ISBLANK($B29),"",VLOOKUP($B29,[2]список!$B$3:$G$504,2,0))</f>
        <v>100 894 611 61</v>
      </c>
      <c r="D29" s="140" t="str">
        <f>IF(ISBLANK($B29),"",VLOOKUP($B29,[2]список!$B$3:$G$504,3,0))</f>
        <v xml:space="preserve">Новикова Софья </v>
      </c>
      <c r="E29" s="140">
        <f>IF(ISBLANK($B29),"",VLOOKUP($B29,[2]список!$B$3:$G$504,4,0))</f>
        <v>38988</v>
      </c>
      <c r="F29" s="140" t="str">
        <f>IF(ISBLANK($B29),"",VLOOKUP($B29,[2]список!$B$3:$G$504,5,0))</f>
        <v>МС</v>
      </c>
      <c r="G29" s="141" t="str">
        <f>IF(ISBLANK($B29),"",VLOOKUP($B29,[2]список!$B$3:$G$504,6,0))</f>
        <v>Москва</v>
      </c>
      <c r="H29" s="151">
        <v>2.2667824074074075E-4</v>
      </c>
      <c r="I29" s="148">
        <f t="shared" si="0"/>
        <v>1.7263888888888887E-4</v>
      </c>
      <c r="J29" s="152">
        <v>3.9931712962962962E-4</v>
      </c>
      <c r="K29" s="153">
        <v>52.172400799976813</v>
      </c>
      <c r="L29" s="48"/>
      <c r="M29" s="50"/>
      <c r="P29" s="145"/>
      <c r="Q29" s="137"/>
      <c r="R29" s="146"/>
    </row>
    <row r="30" spans="1:18" ht="18" customHeight="1">
      <c r="A30" s="142">
        <v>7</v>
      </c>
      <c r="B30" s="143">
        <v>33</v>
      </c>
      <c r="C30" s="139" t="str">
        <f>IF(ISBLANK($B30),"",VLOOKUP($B30,[2]список!$B$3:$G$504,2,0))</f>
        <v>100 064 623 05</v>
      </c>
      <c r="D30" s="140" t="str">
        <f>IF(ISBLANK($B30),"",VLOOKUP($B30,[2]список!$B$3:$G$504,3,0))</f>
        <v xml:space="preserve">Гниденко Екатерина </v>
      </c>
      <c r="E30" s="140">
        <f>IF(ISBLANK($B30),"",VLOOKUP($B30,[2]список!$B$3:$G$504,4,0))</f>
        <v>33949</v>
      </c>
      <c r="F30" s="140" t="str">
        <f>IF(ISBLANK($B30),"",VLOOKUP($B30,[2]список!$B$3:$G$504,5,0))</f>
        <v>МСМК</v>
      </c>
      <c r="G30" s="141" t="str">
        <f>IF(ISBLANK($B30),"",VLOOKUP($B30,[2]список!$B$3:$G$504,6,0))</f>
        <v>Санкт-Петербург</v>
      </c>
      <c r="H30" s="151">
        <v>2.2673611111111112E-4</v>
      </c>
      <c r="I30" s="148">
        <f t="shared" si="0"/>
        <v>1.739351851851852E-4</v>
      </c>
      <c r="J30" s="152">
        <v>4.0067129629629632E-4</v>
      </c>
      <c r="K30" s="153">
        <v>51.996071407938061</v>
      </c>
      <c r="L30" s="48"/>
      <c r="M30" s="50"/>
      <c r="P30" s="145"/>
      <c r="Q30" s="137"/>
      <c r="R30" s="146"/>
    </row>
    <row r="31" spans="1:18" ht="18" customHeight="1">
      <c r="A31" s="142">
        <v>8</v>
      </c>
      <c r="B31" s="143">
        <v>52</v>
      </c>
      <c r="C31" s="139" t="str">
        <f>IF(ISBLANK($B31),"",VLOOKUP($B31,[2]список!$B$3:$G$504,2,0))</f>
        <v>100 948 933 63</v>
      </c>
      <c r="D31" s="140" t="str">
        <f>IF(ISBLANK($B31),"",VLOOKUP($B31,[2]список!$B$3:$G$504,3,0))</f>
        <v xml:space="preserve">Семенюк Яна </v>
      </c>
      <c r="E31" s="140">
        <f>IF(ISBLANK($B31),"",VLOOKUP($B31,[2]список!$B$3:$G$504,4,0))</f>
        <v>38783</v>
      </c>
      <c r="F31" s="140" t="str">
        <f>IF(ISBLANK($B31),"",VLOOKUP($B31,[2]список!$B$3:$G$504,5,0))</f>
        <v>МС</v>
      </c>
      <c r="G31" s="141" t="str">
        <f>IF(ISBLANK($B31),"",VLOOKUP($B31,[2]список!$B$3:$G$504,6,0))</f>
        <v>Москва</v>
      </c>
      <c r="H31" s="151">
        <v>2.2855324074074076E-4</v>
      </c>
      <c r="I31" s="148">
        <f t="shared" si="0"/>
        <v>1.7221064814814811E-4</v>
      </c>
      <c r="J31" s="152">
        <v>4.0076388888888887E-4</v>
      </c>
      <c r="K31" s="153">
        <v>51.984058222145208</v>
      </c>
      <c r="L31" s="48"/>
      <c r="M31" s="50"/>
      <c r="P31" s="145"/>
      <c r="Q31" s="137"/>
      <c r="R31" s="146"/>
    </row>
    <row r="32" spans="1:18" ht="18" customHeight="1">
      <c r="A32" s="142">
        <v>9</v>
      </c>
      <c r="B32" s="143">
        <v>53</v>
      </c>
      <c r="C32" s="139" t="str">
        <f>IF(ISBLANK($B32),"",VLOOKUP($B32,[2]список!$B$3:$G$504,2,0))</f>
        <v>100 949 173 12</v>
      </c>
      <c r="D32" s="140" t="str">
        <f>IF(ISBLANK($B32),"",VLOOKUP($B32,[2]список!$B$3:$G$504,3,0))</f>
        <v xml:space="preserve">Солозобова Елизавета </v>
      </c>
      <c r="E32" s="140">
        <f>IF(ISBLANK($B32),"",VLOOKUP($B32,[2]список!$B$3:$G$504,4,0))</f>
        <v>38671</v>
      </c>
      <c r="F32" s="140" t="str">
        <f>IF(ISBLANK($B32),"",VLOOKUP($B32,[2]список!$B$3:$G$504,5,0))</f>
        <v>МС</v>
      </c>
      <c r="G32" s="141" t="str">
        <f>IF(ISBLANK($B32),"",VLOOKUP($B32,[2]список!$B$3:$G$504,6,0))</f>
        <v>Москва</v>
      </c>
      <c r="H32" s="151">
        <v>2.3030092592592593E-4</v>
      </c>
      <c r="I32" s="148">
        <f t="shared" si="0"/>
        <v>1.7269675925925929E-4</v>
      </c>
      <c r="J32" s="152">
        <v>4.0299768518518522E-4</v>
      </c>
      <c r="K32" s="153">
        <v>51.695913150865906</v>
      </c>
      <c r="L32" s="48"/>
      <c r="M32" s="50"/>
      <c r="P32" s="145"/>
      <c r="Q32" s="137"/>
      <c r="R32" s="146"/>
    </row>
    <row r="33" spans="1:18" ht="18" customHeight="1">
      <c r="A33" s="142">
        <v>10</v>
      </c>
      <c r="B33" s="143">
        <v>49</v>
      </c>
      <c r="C33" s="139" t="str">
        <f>IF(ISBLANK($B33),"",VLOOKUP($B33,[2]список!$B$3:$G$504,2,0))</f>
        <v>100 968 817 62</v>
      </c>
      <c r="D33" s="140" t="str">
        <f>IF(ISBLANK($B33),"",VLOOKUP($B33,[2]список!$B$3:$G$504,3,0))</f>
        <v xml:space="preserve">Заика София </v>
      </c>
      <c r="E33" s="140">
        <f>IF(ISBLANK($B33),"",VLOOKUP($B33,[2]список!$B$3:$G$504,4,0))</f>
        <v>38989</v>
      </c>
      <c r="F33" s="140" t="str">
        <f>IF(ISBLANK($B33),"",VLOOKUP($B33,[2]список!$B$3:$G$504,5,0))</f>
        <v>МС</v>
      </c>
      <c r="G33" s="141" t="str">
        <f>IF(ISBLANK($B33),"",VLOOKUP($B33,[2]список!$B$3:$G$504,6,0))</f>
        <v>Москва</v>
      </c>
      <c r="H33" s="151">
        <v>2.3841435185185185E-4</v>
      </c>
      <c r="I33" s="148">
        <f t="shared" si="0"/>
        <v>1.7415509259259256E-4</v>
      </c>
      <c r="J33" s="152">
        <v>4.1256944444444441E-4</v>
      </c>
      <c r="K33" s="153">
        <v>50.496549402457504</v>
      </c>
      <c r="L33" s="48"/>
      <c r="M33" s="50"/>
      <c r="P33" s="145"/>
      <c r="Q33" s="137"/>
      <c r="R33" s="146"/>
    </row>
    <row r="34" spans="1:18" ht="18" customHeight="1">
      <c r="A34" s="142">
        <v>11</v>
      </c>
      <c r="B34" s="143">
        <v>26</v>
      </c>
      <c r="C34" s="139" t="str">
        <f>IF(ISBLANK($B34),"",VLOOKUP($B34,[2]список!$B$3:$G$504,2,0))</f>
        <v>100 904 206 53</v>
      </c>
      <c r="D34" s="140" t="str">
        <f>IF(ISBLANK($B34),"",VLOOKUP($B34,[2]список!$B$3:$G$504,3,0))</f>
        <v>Иминова Камила</v>
      </c>
      <c r="E34" s="140">
        <f>IF(ISBLANK($B34),"",VLOOKUP($B34,[2]список!$B$3:$G$504,4,0))</f>
        <v>38763</v>
      </c>
      <c r="F34" s="140" t="str">
        <f>IF(ISBLANK($B34),"",VLOOKUP($B34,[2]список!$B$3:$G$504,5,0))</f>
        <v>МС</v>
      </c>
      <c r="G34" s="141" t="str">
        <f>IF(ISBLANK($B34),"",VLOOKUP($B34,[2]список!$B$3:$G$504,6,0))</f>
        <v>Санкт-Петербург</v>
      </c>
      <c r="H34" s="151">
        <v>2.3574074074074071E-4</v>
      </c>
      <c r="I34" s="148">
        <f t="shared" si="0"/>
        <v>1.8035879629629633E-4</v>
      </c>
      <c r="J34" s="152">
        <v>4.1609953703703703E-4</v>
      </c>
      <c r="K34" s="153">
        <v>50.068148312981563</v>
      </c>
      <c r="L34" s="48"/>
      <c r="M34" s="50"/>
      <c r="P34" s="145"/>
      <c r="Q34" s="137"/>
      <c r="R34" s="146"/>
    </row>
    <row r="35" spans="1:18" ht="18" customHeight="1">
      <c r="A35" s="142">
        <v>12</v>
      </c>
      <c r="B35" s="143">
        <v>78</v>
      </c>
      <c r="C35" s="139" t="str">
        <f>IF(ISBLANK($B35),"",VLOOKUP($B35,[2]список!$B$3:$G$504,2,0))</f>
        <v>100 950 666 50</v>
      </c>
      <c r="D35" s="140" t="str">
        <f>IF(ISBLANK($B35),"",VLOOKUP($B35,[2]список!$B$3:$G$504,3,0))</f>
        <v>Хайбуллаева Виолетта</v>
      </c>
      <c r="E35" s="140">
        <f>IF(ISBLANK($B35),"",VLOOKUP($B35,[2]список!$B$3:$G$504,4,0))</f>
        <v>38905</v>
      </c>
      <c r="F35" s="140" t="str">
        <f>IF(ISBLANK($B35),"",VLOOKUP($B35,[2]список!$B$3:$G$504,5,0))</f>
        <v>КМС</v>
      </c>
      <c r="G35" s="141" t="str">
        <f>IF(ISBLANK($B35),"",VLOOKUP($B35,[2]список!$B$3:$G$504,6,0))</f>
        <v>Тульская Область</v>
      </c>
      <c r="H35" s="151">
        <v>2.3494212962962962E-4</v>
      </c>
      <c r="I35" s="148">
        <f t="shared" si="0"/>
        <v>1.8395833333333331E-4</v>
      </c>
      <c r="J35" s="152">
        <v>4.1890046296296293E-4</v>
      </c>
      <c r="K35" s="153">
        <v>49.73337385682315</v>
      </c>
      <c r="L35" s="48"/>
      <c r="M35" s="50"/>
      <c r="P35" s="145"/>
      <c r="Q35" s="137"/>
      <c r="R35" s="146"/>
    </row>
    <row r="36" spans="1:18" ht="18" customHeight="1">
      <c r="A36" s="142">
        <v>13</v>
      </c>
      <c r="B36" s="143">
        <v>19</v>
      </c>
      <c r="C36" s="139" t="str">
        <f>IF(ISBLANK($B36),"",VLOOKUP($B36,[2]список!$B$3:$G$504,2,0))</f>
        <v>101 372 683 20</v>
      </c>
      <c r="D36" s="140" t="str">
        <f>IF(ISBLANK($B36),"",VLOOKUP($B36,[2]список!$B$3:$G$504,3,0))</f>
        <v>Новолодская Ангелина</v>
      </c>
      <c r="E36" s="140">
        <f>IF(ISBLANK($B36),"",VLOOKUP($B36,[2]список!$B$3:$G$504,4,0))</f>
        <v>40017</v>
      </c>
      <c r="F36" s="140" t="str">
        <f>IF(ISBLANK($B36),"",VLOOKUP($B36,[2]список!$B$3:$G$504,5,0))</f>
        <v>КМС</v>
      </c>
      <c r="G36" s="141" t="str">
        <f>IF(ISBLANK($B36),"",VLOOKUP($B36,[2]список!$B$3:$G$504,6,0))</f>
        <v>Санкт-Петербург</v>
      </c>
      <c r="H36" s="151">
        <v>2.4434027777777778E-4</v>
      </c>
      <c r="I36" s="148">
        <f t="shared" si="0"/>
        <v>1.7614583333333328E-4</v>
      </c>
      <c r="J36" s="152">
        <v>4.2048611111111106E-4</v>
      </c>
      <c r="K36" s="153">
        <v>49.545829892650708</v>
      </c>
      <c r="L36" s="48"/>
      <c r="M36" s="50"/>
      <c r="P36" s="145"/>
      <c r="Q36" s="137"/>
      <c r="R36" s="146"/>
    </row>
    <row r="37" spans="1:18" ht="18" customHeight="1">
      <c r="A37" s="142">
        <v>14</v>
      </c>
      <c r="B37" s="143">
        <v>20</v>
      </c>
      <c r="C37" s="139" t="str">
        <f>IF(ISBLANK($B37),"",VLOOKUP($B37,[2]список!$B$3:$G$504,2,0))</f>
        <v>101 116 319 27</v>
      </c>
      <c r="D37" s="140" t="str">
        <f>IF(ISBLANK($B37),"",VLOOKUP($B37,[2]список!$B$3:$G$504,3,0))</f>
        <v>Даньшина Полина</v>
      </c>
      <c r="E37" s="140">
        <f>IF(ISBLANK($B37),"",VLOOKUP($B37,[2]список!$B$3:$G$504,4,0))</f>
        <v>39137</v>
      </c>
      <c r="F37" s="140" t="str">
        <f>IF(ISBLANK($B37),"",VLOOKUP($B37,[2]список!$B$3:$G$504,5,0))</f>
        <v>МС</v>
      </c>
      <c r="G37" s="141" t="str">
        <f>IF(ISBLANK($B37),"",VLOOKUP($B37,[2]список!$B$3:$G$504,6,0))</f>
        <v>Санкт-Петербург</v>
      </c>
      <c r="H37" s="151">
        <v>2.4374999999999996E-4</v>
      </c>
      <c r="I37" s="148">
        <f t="shared" si="0"/>
        <v>1.7811342592592588E-4</v>
      </c>
      <c r="J37" s="152">
        <v>4.2186342592592585E-4</v>
      </c>
      <c r="K37" s="153">
        <v>49.384070893577324</v>
      </c>
      <c r="L37" s="48"/>
      <c r="M37" s="50"/>
      <c r="P37" s="145"/>
      <c r="Q37" s="137"/>
      <c r="R37" s="146"/>
    </row>
    <row r="38" spans="1:18" ht="18" customHeight="1">
      <c r="A38" s="142">
        <v>15</v>
      </c>
      <c r="B38" s="143">
        <v>23</v>
      </c>
      <c r="C38" s="139" t="str">
        <f>IF(ISBLANK($B38),"",VLOOKUP($B38,[2]список!$B$3:$G$504,2,0))</f>
        <v>101 154 961 63</v>
      </c>
      <c r="D38" s="140" t="str">
        <f>IF(ISBLANK($B38),"",VLOOKUP($B38,[2]список!$B$3:$G$504,3,0))</f>
        <v>Ефимова Виктория</v>
      </c>
      <c r="E38" s="140">
        <f>IF(ISBLANK($B38),"",VLOOKUP($B38,[2]список!$B$3:$G$504,4,0))</f>
        <v>38895</v>
      </c>
      <c r="F38" s="140" t="str">
        <f>IF(ISBLANK($B38),"",VLOOKUP($B38,[2]список!$B$3:$G$504,5,0))</f>
        <v>МС</v>
      </c>
      <c r="G38" s="141" t="str">
        <f>IF(ISBLANK($B38),"",VLOOKUP($B38,[2]список!$B$3:$G$504,6,0))</f>
        <v>Санкт-Петербург</v>
      </c>
      <c r="H38" s="151">
        <v>2.3496527777777776E-4</v>
      </c>
      <c r="I38" s="148">
        <f t="shared" si="0"/>
        <v>1.8719907407407414E-4</v>
      </c>
      <c r="J38" s="152">
        <v>4.221643518518519E-4</v>
      </c>
      <c r="K38" s="153">
        <v>49.34886908841672</v>
      </c>
      <c r="L38" s="48"/>
      <c r="M38" s="50"/>
      <c r="P38" s="145"/>
      <c r="Q38" s="137"/>
      <c r="R38" s="146"/>
    </row>
    <row r="39" spans="1:18" ht="18" customHeight="1">
      <c r="A39" s="142">
        <v>16</v>
      </c>
      <c r="B39" s="143">
        <v>60</v>
      </c>
      <c r="C39" s="139" t="str">
        <f>IF(ISBLANK($B39),"",VLOOKUP($B39,[2]список!$B$3:$G$504,2,0))</f>
        <v>100 779 495 84</v>
      </c>
      <c r="D39" s="140" t="str">
        <f>IF(ISBLANK($B39),"",VLOOKUP($B39,[2]список!$B$3:$G$504,3,0))</f>
        <v xml:space="preserve">Благодарова Варвара </v>
      </c>
      <c r="E39" s="140">
        <f>IF(ISBLANK($B39),"",VLOOKUP($B39,[2]список!$B$3:$G$504,4,0))</f>
        <v>37972</v>
      </c>
      <c r="F39" s="140" t="str">
        <f>IF(ISBLANK($B39),"",VLOOKUP($B39,[2]список!$B$3:$G$504,5,0))</f>
        <v>МС</v>
      </c>
      <c r="G39" s="141" t="str">
        <f>IF(ISBLANK($B39),"",VLOOKUP($B39,[2]список!$B$3:$G$504,6,0))</f>
        <v>Москва</v>
      </c>
      <c r="H39" s="151">
        <v>2.4025462962962962E-4</v>
      </c>
      <c r="I39" s="148">
        <f t="shared" si="0"/>
        <v>1.8930555555555554E-4</v>
      </c>
      <c r="J39" s="152">
        <v>4.2956018518518517E-4</v>
      </c>
      <c r="K39" s="153">
        <v>48.499218623699953</v>
      </c>
      <c r="L39" s="48"/>
      <c r="M39" s="50"/>
      <c r="P39" s="145"/>
      <c r="Q39" s="137"/>
      <c r="R39" s="146"/>
    </row>
    <row r="40" spans="1:18" ht="18" customHeight="1">
      <c r="A40" s="142">
        <v>17</v>
      </c>
      <c r="B40" s="143">
        <v>80</v>
      </c>
      <c r="C40" s="139" t="str">
        <f>IF(ISBLANK($B40),"",VLOOKUP($B40,[2]список!$B$3:$G$504,2,0))</f>
        <v>101 000 418 41</v>
      </c>
      <c r="D40" s="140" t="str">
        <f>IF(ISBLANK($B40),"",VLOOKUP($B40,[2]список!$B$3:$G$504,3,0))</f>
        <v>Василенко Владислава</v>
      </c>
      <c r="E40" s="140">
        <f>IF(ISBLANK($B40),"",VLOOKUP($B40,[2]список!$B$3:$G$504,4,0))</f>
        <v>39082</v>
      </c>
      <c r="F40" s="140" t="str">
        <f>IF(ISBLANK($B40),"",VLOOKUP($B40,[2]список!$B$3:$G$504,5,0))</f>
        <v>КМС</v>
      </c>
      <c r="G40" s="141" t="str">
        <f>IF(ISBLANK($B40),"",VLOOKUP($B40,[2]список!$B$3:$G$504,6,0))</f>
        <v>Тульская Область</v>
      </c>
      <c r="H40" s="151">
        <v>2.4619212962962968E-4</v>
      </c>
      <c r="I40" s="148">
        <f t="shared" si="0"/>
        <v>1.8807870370370365E-4</v>
      </c>
      <c r="J40" s="152">
        <v>4.3427083333333333E-4</v>
      </c>
      <c r="K40" s="153">
        <v>47.973135044375155</v>
      </c>
      <c r="L40" s="48"/>
      <c r="M40" s="50"/>
      <c r="P40" s="145"/>
      <c r="Q40" s="137"/>
      <c r="R40" s="146"/>
    </row>
    <row r="41" spans="1:18" ht="18" customHeight="1">
      <c r="A41" s="142">
        <v>18</v>
      </c>
      <c r="B41" s="143">
        <v>21</v>
      </c>
      <c r="C41" s="139" t="str">
        <f>IF(ISBLANK($B41),"",VLOOKUP($B41,[2]список!$B$3:$G$504,2,0))</f>
        <v>101 116 319 27</v>
      </c>
      <c r="D41" s="140" t="str">
        <f>IF(ISBLANK($B41),"",VLOOKUP($B41,[2]список!$B$3:$G$504,3,0))</f>
        <v>Кокарева Аглая</v>
      </c>
      <c r="E41" s="140">
        <f>IF(ISBLANK($B41),"",VLOOKUP($B41,[2]список!$B$3:$G$504,4,0))</f>
        <v>39348</v>
      </c>
      <c r="F41" s="140" t="str">
        <f>IF(ISBLANK($B41),"",VLOOKUP($B41,[2]список!$B$3:$G$504,5,0))</f>
        <v>МС</v>
      </c>
      <c r="G41" s="141" t="str">
        <f>IF(ISBLANK($B41),"",VLOOKUP($B41,[2]список!$B$3:$G$504,6,0))</f>
        <v>Санкт-Петербург</v>
      </c>
      <c r="H41" s="151">
        <v>2.5371527777777778E-4</v>
      </c>
      <c r="I41" s="148">
        <f t="shared" si="0"/>
        <v>1.8237268518518521E-4</v>
      </c>
      <c r="J41" s="152">
        <v>4.3608796296296299E-4</v>
      </c>
      <c r="K41" s="149">
        <v>47.773236371357292</v>
      </c>
      <c r="L41" s="48"/>
      <c r="M41" s="50"/>
      <c r="P41" s="145"/>
      <c r="Q41" s="137"/>
      <c r="R41" s="146"/>
    </row>
    <row r="42" spans="1:18" ht="18" customHeight="1" thickBot="1">
      <c r="A42" s="142">
        <v>19</v>
      </c>
      <c r="B42" s="143">
        <v>18</v>
      </c>
      <c r="C42" s="139" t="str">
        <f>IF(ISBLANK($B42),"",VLOOKUP($B42,[2]список!$B$3:$G$504,2,0))</f>
        <v>101 116 328 36</v>
      </c>
      <c r="D42" s="140" t="str">
        <f>IF(ISBLANK($B42),"",VLOOKUP($B42,[2]список!$B$3:$G$504,3,0))</f>
        <v>Смирнова Диана</v>
      </c>
      <c r="E42" s="140">
        <f>IF(ISBLANK($B42),"",VLOOKUP($B42,[2]список!$B$3:$G$504,4,0))</f>
        <v>38505</v>
      </c>
      <c r="F42" s="140" t="str">
        <f>IF(ISBLANK($B42),"",VLOOKUP($B42,[2]список!$B$3:$G$504,5,0))</f>
        <v>МС</v>
      </c>
      <c r="G42" s="141" t="str">
        <f>IF(ISBLANK($B42),"",VLOOKUP($B42,[2]список!$B$3:$G$504,6,0))</f>
        <v>Санкт-Петербург</v>
      </c>
      <c r="H42" s="151">
        <v>2.603356481481481E-4</v>
      </c>
      <c r="I42" s="148">
        <f t="shared" si="0"/>
        <v>1.8878472222222229E-4</v>
      </c>
      <c r="J42" s="152">
        <v>4.491203703703704E-4</v>
      </c>
      <c r="K42" s="150">
        <v>46.386970415421089</v>
      </c>
      <c r="L42" s="48"/>
      <c r="M42" s="50"/>
      <c r="P42" s="145"/>
      <c r="Q42" s="137"/>
      <c r="R42" s="146"/>
    </row>
    <row r="43" spans="1:18" ht="15.75" thickTop="1">
      <c r="A43" s="119" t="s">
        <v>35</v>
      </c>
      <c r="B43" s="120"/>
      <c r="C43" s="120"/>
      <c r="D43" s="120"/>
      <c r="E43" s="51"/>
      <c r="F43" s="51"/>
      <c r="G43" s="120" t="s">
        <v>36</v>
      </c>
      <c r="H43" s="120"/>
      <c r="I43" s="120"/>
      <c r="J43" s="120"/>
      <c r="K43" s="147"/>
      <c r="L43" s="120"/>
      <c r="M43" s="121"/>
    </row>
    <row r="44" spans="1:18">
      <c r="A44" s="52" t="s">
        <v>37</v>
      </c>
      <c r="B44" s="53"/>
      <c r="C44" s="54"/>
      <c r="D44" s="53"/>
      <c r="E44" s="55"/>
      <c r="F44" s="53"/>
      <c r="G44" s="56" t="s">
        <v>38</v>
      </c>
      <c r="H44" s="57">
        <v>3</v>
      </c>
      <c r="I44" s="58"/>
      <c r="J44" s="59" t="s">
        <v>39</v>
      </c>
      <c r="K44" s="56">
        <f>COUNTIF(F24:F59,"ЗМС")</f>
        <v>3</v>
      </c>
      <c r="L44" s="59"/>
      <c r="M44" s="56"/>
    </row>
    <row r="45" spans="1:18">
      <c r="A45" s="52" t="s">
        <v>40</v>
      </c>
      <c r="B45" s="53"/>
      <c r="C45" s="60"/>
      <c r="D45" s="53"/>
      <c r="E45" s="55"/>
      <c r="F45" s="53"/>
      <c r="G45" s="54" t="s">
        <v>41</v>
      </c>
      <c r="H45" s="61">
        <f>H46+H50</f>
        <v>14</v>
      </c>
      <c r="I45" s="58"/>
      <c r="J45" s="59" t="s">
        <v>42</v>
      </c>
      <c r="K45" s="56">
        <f>COUNTIF(F24:F59,"МСМК")</f>
        <v>1</v>
      </c>
      <c r="L45" s="59"/>
      <c r="M45" s="56"/>
    </row>
    <row r="46" spans="1:18">
      <c r="A46" s="53"/>
      <c r="B46" s="53"/>
      <c r="C46" s="56"/>
      <c r="D46" s="53"/>
      <c r="E46" s="55"/>
      <c r="F46" s="53"/>
      <c r="G46" s="54" t="s">
        <v>43</v>
      </c>
      <c r="H46" s="61">
        <f>H47+H48+H49</f>
        <v>14</v>
      </c>
      <c r="I46" s="58"/>
      <c r="J46" s="59" t="s">
        <v>44</v>
      </c>
      <c r="K46" s="56">
        <f>COUNTIF(F24:F59,"МС")</f>
        <v>12</v>
      </c>
      <c r="L46" s="59"/>
      <c r="M46" s="56"/>
    </row>
    <row r="47" spans="1:18">
      <c r="A47" s="53"/>
      <c r="B47" s="53"/>
      <c r="C47" s="56"/>
      <c r="D47" s="53"/>
      <c r="E47" s="55"/>
      <c r="F47" s="53"/>
      <c r="G47" s="54" t="s">
        <v>45</v>
      </c>
      <c r="H47" s="61">
        <f>COUNT(A13:A37)</f>
        <v>14</v>
      </c>
      <c r="I47" s="58"/>
      <c r="J47" s="59" t="s">
        <v>32</v>
      </c>
      <c r="K47" s="56">
        <f>COUNTIF(F24:F59,"КМС")</f>
        <v>3</v>
      </c>
      <c r="L47" s="59"/>
      <c r="M47" s="56"/>
    </row>
    <row r="48" spans="1:18">
      <c r="A48" s="53"/>
      <c r="B48" s="53"/>
      <c r="C48" s="56"/>
      <c r="D48" s="53"/>
      <c r="E48" s="55"/>
      <c r="F48" s="53"/>
      <c r="G48" s="54" t="s">
        <v>46</v>
      </c>
      <c r="H48" s="61">
        <f>COUNTIF(A13:A37,"НФ")</f>
        <v>0</v>
      </c>
      <c r="I48" s="58"/>
      <c r="J48" s="59" t="s">
        <v>34</v>
      </c>
      <c r="K48" s="56">
        <f>COUNTIF(F24:F59,"1 СР")</f>
        <v>0</v>
      </c>
      <c r="L48" s="59"/>
      <c r="M48" s="56"/>
    </row>
    <row r="49" spans="1:13">
      <c r="A49" s="53"/>
      <c r="B49" s="53"/>
      <c r="C49" s="53"/>
      <c r="D49" s="53"/>
      <c r="E49" s="55"/>
      <c r="F49" s="53"/>
      <c r="G49" s="54" t="s">
        <v>47</v>
      </c>
      <c r="H49" s="61">
        <f>COUNTIF(A13:A37,"ДСКВ")</f>
        <v>0</v>
      </c>
      <c r="I49" s="58"/>
      <c r="J49" s="62" t="s">
        <v>33</v>
      </c>
      <c r="K49" s="56">
        <f>COUNTIF(F24:F59,"2 СР")</f>
        <v>0</v>
      </c>
      <c r="L49" s="62"/>
      <c r="M49" s="56"/>
    </row>
    <row r="50" spans="1:13">
      <c r="A50" s="53"/>
      <c r="B50" s="53"/>
      <c r="C50" s="53"/>
      <c r="D50" s="53"/>
      <c r="E50" s="55"/>
      <c r="F50" s="53"/>
      <c r="G50" s="54" t="s">
        <v>48</v>
      </c>
      <c r="H50" s="61">
        <f>COUNTIF(A13:A37,"НС")</f>
        <v>0</v>
      </c>
      <c r="I50" s="58"/>
      <c r="J50" s="62" t="s">
        <v>49</v>
      </c>
      <c r="K50" s="56">
        <f>COUNTIF(F24:F59,"3 СР")</f>
        <v>0</v>
      </c>
      <c r="L50" s="62"/>
      <c r="M50" s="56"/>
    </row>
    <row r="51" spans="1:13">
      <c r="A51" s="63"/>
      <c r="B51" s="64"/>
      <c r="C51" s="64"/>
      <c r="D51" s="65"/>
      <c r="E51" s="66"/>
      <c r="F51" s="65"/>
      <c r="G51" s="65"/>
      <c r="H51" s="67"/>
      <c r="I51" s="67"/>
      <c r="J51" s="68"/>
      <c r="K51" s="69"/>
      <c r="L51" s="65"/>
      <c r="M51" s="70"/>
    </row>
    <row r="52" spans="1:13" ht="15.75">
      <c r="A52" s="126" t="s">
        <v>50</v>
      </c>
      <c r="B52" s="127"/>
      <c r="C52" s="127"/>
      <c r="D52" s="127"/>
      <c r="E52" s="127" t="s">
        <v>51</v>
      </c>
      <c r="F52" s="127"/>
      <c r="G52" s="127"/>
      <c r="H52" s="127" t="s">
        <v>52</v>
      </c>
      <c r="I52" s="127"/>
      <c r="J52" s="127"/>
      <c r="K52" s="127" t="s">
        <v>53</v>
      </c>
      <c r="L52" s="127"/>
      <c r="M52" s="128"/>
    </row>
    <row r="53" spans="1:13">
      <c r="A53" s="129"/>
      <c r="B53" s="76"/>
      <c r="C53" s="76"/>
      <c r="D53" s="76"/>
      <c r="E53" s="76"/>
      <c r="F53" s="130"/>
      <c r="G53" s="130"/>
      <c r="H53" s="130"/>
      <c r="I53" s="130"/>
      <c r="J53" s="130"/>
      <c r="K53" s="130"/>
      <c r="L53" s="130"/>
      <c r="M53" s="131"/>
    </row>
    <row r="54" spans="1:13">
      <c r="A54" s="71"/>
      <c r="B54" s="64"/>
      <c r="C54" s="64"/>
      <c r="D54" s="64"/>
      <c r="E54" s="72"/>
      <c r="F54" s="64"/>
      <c r="G54" s="64"/>
      <c r="H54" s="67"/>
      <c r="I54" s="67"/>
      <c r="J54" s="67"/>
      <c r="K54" s="64"/>
      <c r="L54" s="64"/>
      <c r="M54" s="73"/>
    </row>
    <row r="55" spans="1:13">
      <c r="A55" s="71"/>
      <c r="B55" s="64"/>
      <c r="C55" s="64"/>
      <c r="D55" s="64"/>
      <c r="E55" s="72"/>
      <c r="F55" s="64"/>
      <c r="G55" s="64"/>
      <c r="H55" s="67"/>
      <c r="I55" s="67"/>
      <c r="J55" s="67"/>
      <c r="K55" s="64"/>
      <c r="L55" s="64"/>
      <c r="M55" s="73"/>
    </row>
    <row r="56" spans="1:13">
      <c r="A56" s="71"/>
      <c r="B56" s="64"/>
      <c r="C56" s="64"/>
      <c r="D56" s="64"/>
      <c r="E56" s="72"/>
      <c r="F56" s="64"/>
      <c r="G56" s="64"/>
      <c r="H56" s="67"/>
      <c r="I56" s="67"/>
      <c r="J56" s="67"/>
      <c r="K56" s="64"/>
      <c r="L56" s="64"/>
      <c r="M56" s="73"/>
    </row>
    <row r="57" spans="1:13">
      <c r="A57" s="71"/>
      <c r="B57" s="64"/>
      <c r="C57" s="64"/>
      <c r="D57" s="64"/>
      <c r="E57" s="72"/>
      <c r="F57" s="64"/>
      <c r="G57" s="64"/>
      <c r="H57" s="67"/>
      <c r="I57" s="67"/>
      <c r="J57" s="68"/>
      <c r="K57" s="69"/>
      <c r="L57" s="65"/>
      <c r="M57" s="73"/>
    </row>
    <row r="58" spans="1:13" ht="13.5" thickBot="1">
      <c r="A58" s="122" t="s">
        <v>2</v>
      </c>
      <c r="B58" s="123"/>
      <c r="C58" s="123"/>
      <c r="D58" s="123"/>
      <c r="E58" s="124" t="str">
        <f>G17</f>
        <v>Г.Н. Соловьев (ВК, г. Санкт-Петербург)</v>
      </c>
      <c r="F58" s="124"/>
      <c r="G58" s="124"/>
      <c r="H58" s="124" t="str">
        <f>G18</f>
        <v>И.Н. Михайлова (ВК, г. Санкт-Петербург)</v>
      </c>
      <c r="I58" s="124"/>
      <c r="J58" s="124"/>
      <c r="K58" s="124" t="str">
        <f>G19</f>
        <v>Е.В. Попова (ВК, г. Воронеж)</v>
      </c>
      <c r="L58" s="124"/>
      <c r="M58" s="125"/>
    </row>
    <row r="59" spans="1:13" ht="13.5" thickTop="1"/>
  </sheetData>
  <autoFilter ref="B23:O37">
    <sortState ref="B24:O59">
      <sortCondition ref="J23:J59"/>
    </sortState>
  </autoFilter>
  <mergeCells count="42">
    <mergeCell ref="A43:D43"/>
    <mergeCell ref="G43:M43"/>
    <mergeCell ref="A58:D58"/>
    <mergeCell ref="E58:G58"/>
    <mergeCell ref="H58:J58"/>
    <mergeCell ref="K58:M58"/>
    <mergeCell ref="A52:D52"/>
    <mergeCell ref="E52:G52"/>
    <mergeCell ref="H52:J52"/>
    <mergeCell ref="K52:M52"/>
    <mergeCell ref="A53:E53"/>
    <mergeCell ref="F53:M53"/>
    <mergeCell ref="H18:M18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H17:M17"/>
    <mergeCell ref="A7:M7"/>
    <mergeCell ref="A8:M8"/>
    <mergeCell ref="A9:M9"/>
    <mergeCell ref="A10:M10"/>
    <mergeCell ref="A11:M11"/>
    <mergeCell ref="A12:M12"/>
    <mergeCell ref="A15:G15"/>
    <mergeCell ref="H15:M15"/>
    <mergeCell ref="H16:M16"/>
    <mergeCell ref="A6:M6"/>
    <mergeCell ref="A1:M1"/>
    <mergeCell ref="A2:M2"/>
    <mergeCell ref="A3:M3"/>
    <mergeCell ref="A4:M4"/>
    <mergeCell ref="A5:M5"/>
  </mergeCells>
  <conditionalFormatting sqref="G47:G50">
    <cfRule type="duplicateValues" dxfId="0" priority="1"/>
  </conditionalFormatting>
  <pageMargins left="0.31496062992125984" right="0" top="0" bottom="0" header="0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гит 500 юн</vt:lpstr>
      <vt:lpstr>'гит 500 юн'!Область_печати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Владимир</cp:lastModifiedBy>
  <dcterms:created xsi:type="dcterms:W3CDTF">2024-10-17T12:01:13Z</dcterms:created>
  <dcterms:modified xsi:type="dcterms:W3CDTF">2025-02-04T09:16:48Z</dcterms:modified>
</cp:coreProperties>
</file>