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ogane\OneDrive\Рабочий стол\"/>
    </mc:Choice>
  </mc:AlternateContent>
  <xr:revisionPtr revIDLastSave="0" documentId="13_ncr:1_{246F7DE7-773E-49C9-9A62-DA4D56AD15AD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Стартовый протокол" sheetId="1" state="hidden" r:id="rId1"/>
    <sheet name="инд гонка на время без отсечек" sheetId="2" r:id="rId2"/>
  </sheets>
  <definedNames>
    <definedName name="_xlnm.Print_Titles" localSheetId="1">'инд гонка на время без отсечек'!$21:$22</definedName>
    <definedName name="_xlnm.Print_Titles" localSheetId="0">'Стартовый протокол'!$18:$19</definedName>
    <definedName name="_xlnm.Print_Area" localSheetId="1">'инд гонка на время без отсечек'!$A$1:$L$53</definedName>
    <definedName name="_xlnm.Print_Area" localSheetId="0">'Стартовый протокол'!$A$1:$G$117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4" i="2" l="1"/>
  <c r="L43" i="2"/>
  <c r="L42" i="2"/>
  <c r="L41" i="2"/>
  <c r="L40" i="2"/>
  <c r="L39" i="2"/>
  <c r="L38" i="2"/>
  <c r="J53" i="2"/>
  <c r="H53" i="2"/>
  <c r="E53" i="2"/>
  <c r="H45" i="2"/>
  <c r="H44" i="2"/>
  <c r="H43" i="2"/>
  <c r="H42" i="2"/>
  <c r="H41" i="2"/>
  <c r="J24" i="2"/>
  <c r="J25" i="2"/>
  <c r="J26" i="2"/>
  <c r="J27" i="2"/>
  <c r="J28" i="2"/>
  <c r="J29" i="2"/>
  <c r="J30" i="2"/>
  <c r="J31" i="2"/>
  <c r="J32" i="2"/>
  <c r="J33" i="2"/>
  <c r="J34" i="2"/>
  <c r="J35" i="2"/>
  <c r="J23" i="2"/>
  <c r="I25" i="2"/>
  <c r="I26" i="2"/>
  <c r="I27" i="2"/>
  <c r="I28" i="2"/>
  <c r="I29" i="2"/>
  <c r="I30" i="2"/>
  <c r="I31" i="2"/>
  <c r="I32" i="2"/>
  <c r="I33" i="2"/>
  <c r="I34" i="2"/>
  <c r="I35" i="2"/>
  <c r="I24" i="2"/>
  <c r="H40" i="2" l="1"/>
  <c r="H39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<sst xmlns="http://schemas.openxmlformats.org/spreadsheetml/2006/main" count="342" uniqueCount="228">
  <si>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</si>
  <si>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</si>
  <si>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</si>
  <si>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</si>
  <si>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</si>
  <si>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</si>
  <si>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</si>
  <si>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</si>
  <si>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</si>
  <si>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</si>
  <si>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</si>
  <si>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</si>
  <si>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</si>
  <si>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</si>
  <si>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</si>
  <si>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</si>
  <si>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</si>
  <si>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</si>
  <si>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</si>
  <si>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</si>
  <si>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</si>
  <si>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</si>
  <si>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</si>
  <si>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</si>
  <si>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</si>
  <si>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</si>
  <si>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</si>
  <si>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</si>
  <si>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</si>
  <si>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</si>
  <si>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</si>
  <si>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</si>
  <si>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</si>
  <si>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</si>
  <si>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</si>
  <si>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</si>
  <si>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</si>
  <si>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</si>
  <si>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</si>
  <si>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</si>
  <si>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</si>
  <si>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</si>
  <si>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МЕСТО</t>
  </si>
  <si>
    <t>КОД UCI</t>
  </si>
  <si>
    <t>ГОД РОЖД.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</si>
  <si>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</si>
  <si>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</si>
  <si>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</si>
  <si>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</si>
  <si>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</si>
  <si>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</si>
  <si>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</si>
  <si>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</si>
  <si>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</si>
  <si>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</si>
  <si>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</si>
  <si>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</si>
  <si>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</si>
  <si>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</si>
  <si>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</si>
  <si>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</si>
  <si>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</si>
  <si>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</si>
  <si>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</si>
  <si>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</si>
  <si>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</si>
  <si>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</si>
  <si>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</si>
  <si>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</si>
  <si>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</si>
  <si>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</si>
  <si>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</si>
  <si>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</si>
  <si>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</si>
  <si>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</si>
  <si>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</si>
  <si>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</si>
  <si>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</si>
  <si>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</si>
  <si>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</si>
  <si>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</si>
  <si>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</si>
  <si>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</si>
  <si>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</si>
  <si>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</si>
  <si>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</si>
  <si>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</si>
  <si>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</si>
  <si>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</si>
  <si>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</si>
  <si>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</si>
  <si>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</si>
  <si>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</si>
  <si>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</si>
  <si>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</si>
  <si>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</si>
  <si>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</si>
  <si>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</si>
  <si>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</si>
  <si>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</si>
  <si>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</si>
  <si>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</si>
  <si>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</si>
  <si>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</si>
  <si>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</si>
  <si>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</si>
  <si>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</si>
  <si>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</si>
  <si>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</si>
  <si>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</si>
  <si>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</si>
  <si>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</si>
  <si>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</si>
  <si>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</si>
  <si>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</si>
  <si>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</si>
  <si>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</si>
  <si>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</si>
  <si>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</si>
  <si>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</si>
  <si>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</si>
  <si>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</si>
  <si>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</si>
  <si>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</si>
  <si>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</si>
  <si>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</si>
  <si>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</si>
  <si>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</si>
  <si>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</si>
  <si>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</si>
  <si>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</si>
  <si>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</si>
  <si>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</si>
  <si>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</si>
  <si>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</si>
  <si>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</si>
  <si>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</si>
  <si>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</si>
  <si>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</si>
  <si>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</si>
  <si>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</si>
  <si>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</si>
  <si>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</si>
  <si>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</si>
  <si>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</si>
  <si>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</si>
  <si>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</si>
  <si>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</si>
  <si>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</si>
  <si>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</si>
  <si>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</si>
  <si>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</si>
  <si>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</si>
  <si>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</si>
  <si>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</si>
  <si>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</si>
  <si>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</si>
  <si>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</si>
  <si>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</si>
  <si>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</si>
  <si>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</si>
  <si>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</si>
  <si>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</si>
  <si>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</si>
  <si>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</si>
  <si>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</si>
  <si>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</si>
  <si>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</si>
  <si>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</si>
  <si>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</si>
  <si>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</si>
  <si>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</si>
  <si>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МАКСИМАЛЬНЫЙ ПЕРЕПАД (HD):</t>
  </si>
  <si>
    <t>СУММА ПЕРЕПАДОВ (ТС):</t>
  </si>
  <si>
    <t>ДЛИНА КРУГА/КРУГОВ: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</si>
  <si>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</si>
  <si>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</si>
  <si>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</si>
  <si>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</si>
  <si>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</si>
  <si>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Омская область</t>
  </si>
  <si>
    <t>Кемеровская область</t>
  </si>
  <si>
    <t>Красноярский край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</si>
  <si>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</si>
  <si>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</si>
  <si>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</si>
  <si>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</si>
  <si>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</si>
  <si>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</si>
  <si>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</si>
  <si>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</si>
  <si>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</si>
  <si>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</si>
  <si>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</si>
  <si>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СУДЬЯ НА ФИНИШЕ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</si>
  <si>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Новосибирск</t>
    </r>
  </si>
  <si>
    <t>САВИЦКИЙ К.Н. (ВК, г. НОВОСИБИРСК)</t>
  </si>
  <si>
    <t>СЛАБКОВСКАЯ В.Н. ( 1К, г. ОМСК)</t>
  </si>
  <si>
    <t>ДОЦЕНКО С.А. (ВК, г. ОМСК)</t>
  </si>
  <si>
    <t>Министерство физической культуры и спорта Новосибирской области</t>
  </si>
  <si>
    <t>Управление Государственной инспекции безопасности дорожного движения 
ГУ МВД России по Новосибирской области</t>
  </si>
  <si>
    <t>Федерация велосипедного спорта России
Федерация велосипедного спорта Новосибирской области</t>
  </si>
  <si>
    <t>XXXVI Мемориал памяти сотрудников ГИБДД Д.Байдуги и А.Шабалдина</t>
  </si>
  <si>
    <t>НАЧАЛО ГОНКИ:</t>
  </si>
  <si>
    <t>ОКОНЧАНИЕ ГОНКИ:</t>
  </si>
  <si>
    <t>Влажность: 54%</t>
  </si>
  <si>
    <t>Осадки: ясно</t>
  </si>
  <si>
    <t xml:space="preserve">Ветер: </t>
  </si>
  <si>
    <t>№ ЕКП 2022: 5082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</si>
  <si>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23 мая 2022 года</t>
    </r>
  </si>
  <si>
    <t>шоссе - групповая гонка</t>
  </si>
  <si>
    <t>№ ВРВС: 0080601611Я</t>
  </si>
  <si>
    <t>Юниоры 17-18 лет</t>
  </si>
  <si>
    <t>ГОЛОВАХА Мирослав</t>
  </si>
  <si>
    <t>АВЕРИН Валентин</t>
  </si>
  <si>
    <t>Ульяновская область</t>
  </si>
  <si>
    <t>ГРИГОРЬЕВ Александр</t>
  </si>
  <si>
    <t>СУСЛОВ Андрей</t>
  </si>
  <si>
    <t>ГЕРГЕЛЬ Максим</t>
  </si>
  <si>
    <t>ЗАЙКА Дмитрий</t>
  </si>
  <si>
    <t>Курганская область</t>
  </si>
  <si>
    <t>ВЕДМИДЬ Георгий</t>
  </si>
  <si>
    <t>ГРЯЗНОВ Денис</t>
  </si>
  <si>
    <t>СЕРЕБРЯННИКОВ Иван</t>
  </si>
  <si>
    <t>ЧЕРЕМИЧКИН Михаил</t>
  </si>
  <si>
    <t>ВАКУЛИН Игорь</t>
  </si>
  <si>
    <t>БАРАНОВ Николай</t>
  </si>
  <si>
    <t>Температура: +11+16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</si>
</sst>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6" formatCode="h:mm:ss.00"/>
  </numFmts>
  <fonts count="27" x14ac:knownFonts="1"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5" fillId="0" borderId="0"/>
    <xf numFmtId="0" fontId="22" fillId="0" borderId="0"/>
    <xf numFmtId="0" fontId="15" fillId="0" borderId="0"/>
  </cellStyleXfs>
  <cellXfs count="242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/>
    <xf numFmtId="0" fontId="8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left" vertical="center"/>
    </xf>
    <xf numFmtId="14" fontId="9" fillId="0" borderId="10" xfId="1" applyNumberFormat="1" applyFont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0" fillId="0" borderId="7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/>
    </xf>
    <xf numFmtId="14" fontId="9" fillId="0" borderId="13" xfId="1" applyNumberFormat="1" applyFont="1" applyBorder="1" applyAlignment="1">
      <alignment vertical="center"/>
    </xf>
    <xf numFmtId="0" fontId="12" fillId="0" borderId="13" xfId="2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49" fontId="9" fillId="0" borderId="14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14" fontId="3" fillId="0" borderId="13" xfId="1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14" fontId="3" fillId="0" borderId="17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27" xfId="2" applyFont="1" applyFill="1" applyBorder="1" applyAlignment="1">
      <alignment horizontal="left" vertical="center" wrapText="1"/>
    </xf>
    <xf numFmtId="14" fontId="13" fillId="0" borderId="27" xfId="2" applyNumberFormat="1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vertical="center" wrapText="1"/>
    </xf>
    <xf numFmtId="0" fontId="13" fillId="0" borderId="28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vertical="center"/>
    </xf>
    <xf numFmtId="0" fontId="17" fillId="0" borderId="30" xfId="1" applyFont="1" applyBorder="1" applyAlignment="1">
      <alignment horizontal="center" vertical="center" wrapText="1"/>
    </xf>
    <xf numFmtId="0" fontId="13" fillId="3" borderId="26" xfId="1" applyNumberFormat="1" applyFont="1" applyFill="1" applyBorder="1" applyAlignment="1">
      <alignment horizontal="center" vertical="center" wrapText="1"/>
    </xf>
    <xf numFmtId="0" fontId="13" fillId="3" borderId="29" xfId="1" applyNumberFormat="1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/>
    </xf>
    <xf numFmtId="20" fontId="13" fillId="0" borderId="27" xfId="1" applyNumberFormat="1" applyFont="1" applyBorder="1" applyAlignment="1">
      <alignment horizontal="center" vertical="center"/>
    </xf>
    <xf numFmtId="16" fontId="8" fillId="0" borderId="14" xfId="1" applyNumberFormat="1" applyFont="1" applyBorder="1" applyAlignment="1">
      <alignment horizontal="right" vertical="center"/>
    </xf>
    <xf numFmtId="0" fontId="19" fillId="0" borderId="27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left" vertical="center" wrapText="1"/>
    </xf>
    <xf numFmtId="14" fontId="18" fillId="0" borderId="27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vertical="center" wrapText="1"/>
    </xf>
    <xf numFmtId="0" fontId="18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3" fillId="3" borderId="27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2" fillId="0" borderId="0" xfId="4" applyFont="1" applyBorder="1" applyAlignment="1">
      <alignment vertical="center"/>
    </xf>
    <xf numFmtId="0" fontId="6" fillId="0" borderId="32" xfId="4" applyNumberFormat="1" applyFont="1" applyBorder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8" fillId="0" borderId="9" xfId="4" applyFont="1" applyBorder="1" applyAlignment="1">
      <alignment vertical="center"/>
    </xf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right" vertical="center"/>
    </xf>
    <xf numFmtId="0" fontId="8" fillId="0" borderId="6" xfId="4" applyFont="1" applyFill="1" applyBorder="1" applyAlignment="1">
      <alignment horizontal="left" vertical="center"/>
    </xf>
    <xf numFmtId="0" fontId="9" fillId="0" borderId="7" xfId="4" applyFont="1" applyBorder="1" applyAlignment="1">
      <alignment horizontal="center" vertical="center"/>
    </xf>
    <xf numFmtId="0" fontId="9" fillId="0" borderId="7" xfId="4" applyFont="1" applyBorder="1" applyAlignment="1">
      <alignment vertical="center"/>
    </xf>
    <xf numFmtId="0" fontId="10" fillId="0" borderId="7" xfId="4" applyFont="1" applyBorder="1" applyAlignment="1">
      <alignment horizontal="right" vertical="center"/>
    </xf>
    <xf numFmtId="0" fontId="10" fillId="0" borderId="8" xfId="4" applyFont="1" applyBorder="1" applyAlignment="1">
      <alignment horizontal="right" vertical="center"/>
    </xf>
    <xf numFmtId="0" fontId="8" fillId="2" borderId="33" xfId="4" applyFont="1" applyFill="1" applyBorder="1" applyAlignment="1">
      <alignment vertical="center"/>
    </xf>
    <xf numFmtId="0" fontId="8" fillId="2" borderId="13" xfId="4" applyFont="1" applyFill="1" applyBorder="1" applyAlignment="1">
      <alignment vertical="center"/>
    </xf>
    <xf numFmtId="0" fontId="8" fillId="2" borderId="14" xfId="4" applyFont="1" applyFill="1" applyBorder="1" applyAlignment="1">
      <alignment vertical="center"/>
    </xf>
    <xf numFmtId="0" fontId="8" fillId="0" borderId="12" xfId="4" applyFont="1" applyFill="1" applyBorder="1" applyAlignment="1">
      <alignment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right" vertical="center"/>
    </xf>
    <xf numFmtId="0" fontId="8" fillId="0" borderId="33" xfId="4" applyFont="1" applyBorder="1" applyAlignment="1">
      <alignment horizontal="left" vertical="center"/>
    </xf>
    <xf numFmtId="0" fontId="9" fillId="0" borderId="13" xfId="4" applyFont="1" applyBorder="1" applyAlignment="1">
      <alignment vertical="center"/>
    </xf>
    <xf numFmtId="49" fontId="9" fillId="0" borderId="14" xfId="4" applyNumberFormat="1" applyFont="1" applyFill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3" fillId="0" borderId="13" xfId="4" applyFont="1" applyBorder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9" fillId="0" borderId="15" xfId="4" applyFont="1" applyFill="1" applyBorder="1" applyAlignment="1">
      <alignment horizontal="right" vertical="center"/>
    </xf>
    <xf numFmtId="0" fontId="3" fillId="0" borderId="16" xfId="4" applyFont="1" applyBorder="1" applyAlignment="1">
      <alignment vertical="center"/>
    </xf>
    <xf numFmtId="0" fontId="3" fillId="0" borderId="17" xfId="4" applyFont="1" applyBorder="1" applyAlignment="1">
      <alignment horizontal="center"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164" fontId="3" fillId="0" borderId="27" xfId="4" applyNumberFormat="1" applyFont="1" applyFill="1" applyBorder="1" applyAlignment="1">
      <alignment horizontal="center" vertical="center" wrapText="1"/>
    </xf>
    <xf numFmtId="0" fontId="3" fillId="0" borderId="27" xfId="4" applyNumberFormat="1" applyFont="1" applyFill="1" applyBorder="1" applyAlignment="1" applyProtection="1">
      <alignment horizontal="center" vertical="center"/>
    </xf>
    <xf numFmtId="0" fontId="3" fillId="0" borderId="27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1" fillId="0" borderId="7" xfId="4" applyFont="1" applyBorder="1" applyAlignment="1">
      <alignment horizontal="center" vertical="center"/>
    </xf>
    <xf numFmtId="0" fontId="21" fillId="0" borderId="7" xfId="4" applyFont="1" applyBorder="1" applyAlignment="1">
      <alignment vertical="center"/>
    </xf>
    <xf numFmtId="20" fontId="4" fillId="0" borderId="0" xfId="4" applyNumberFormat="1" applyFont="1" applyBorder="1" applyAlignment="1">
      <alignment vertical="center"/>
    </xf>
    <xf numFmtId="47" fontId="4" fillId="0" borderId="0" xfId="4" applyNumberFormat="1" applyFont="1" applyBorder="1" applyAlignment="1">
      <alignment vertical="center"/>
    </xf>
    <xf numFmtId="47" fontId="3" fillId="0" borderId="0" xfId="4" applyNumberFormat="1" applyFont="1" applyBorder="1" applyAlignment="1">
      <alignment vertical="center"/>
    </xf>
    <xf numFmtId="0" fontId="3" fillId="0" borderId="27" xfId="4" applyFont="1" applyBorder="1" applyAlignment="1">
      <alignment horizontal="center" vertical="center" wrapText="1"/>
    </xf>
    <xf numFmtId="0" fontId="3" fillId="0" borderId="27" xfId="4" applyFont="1" applyBorder="1" applyAlignment="1">
      <alignment horizontal="left" vertical="center" wrapText="1"/>
    </xf>
    <xf numFmtId="164" fontId="3" fillId="0" borderId="27" xfId="1" applyNumberFormat="1" applyFont="1" applyFill="1" applyBorder="1" applyAlignment="1">
      <alignment horizontal="center" vertical="center" wrapText="1"/>
    </xf>
    <xf numFmtId="164" fontId="13" fillId="0" borderId="0" xfId="4" applyNumberFormat="1" applyFont="1" applyFill="1" applyBorder="1" applyAlignment="1">
      <alignment horizontal="center" vertical="center" wrapText="1"/>
    </xf>
    <xf numFmtId="0" fontId="23" fillId="0" borderId="27" xfId="5" applyFont="1" applyFill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/>
    </xf>
    <xf numFmtId="2" fontId="9" fillId="0" borderId="13" xfId="4" applyNumberFormat="1" applyFont="1" applyBorder="1" applyAlignment="1">
      <alignment vertical="center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3" fillId="0" borderId="26" xfId="4" applyFont="1" applyBorder="1" applyAlignment="1">
      <alignment horizontal="center" vertical="center"/>
    </xf>
    <xf numFmtId="0" fontId="3" fillId="0" borderId="28" xfId="4" applyFont="1" applyFill="1" applyBorder="1" applyAlignment="1">
      <alignment horizontal="center" vertical="center"/>
    </xf>
    <xf numFmtId="0" fontId="3" fillId="0" borderId="28" xfId="4" applyNumberFormat="1" applyFont="1" applyFill="1" applyBorder="1" applyAlignment="1" applyProtection="1">
      <alignment horizontal="center" vertical="center" wrapText="1"/>
    </xf>
    <xf numFmtId="0" fontId="3" fillId="0" borderId="43" xfId="4" applyFont="1" applyBorder="1" applyAlignment="1">
      <alignment horizontal="center" vertical="center"/>
    </xf>
    <xf numFmtId="0" fontId="3" fillId="0" borderId="44" xfId="4" applyFont="1" applyBorder="1" applyAlignment="1">
      <alignment horizontal="center" vertical="center" wrapText="1"/>
    </xf>
    <xf numFmtId="0" fontId="3" fillId="0" borderId="44" xfId="4" applyFont="1" applyBorder="1" applyAlignment="1">
      <alignment horizontal="left" vertical="center" wrapText="1"/>
    </xf>
    <xf numFmtId="0" fontId="23" fillId="0" borderId="44" xfId="5" applyFont="1" applyFill="1" applyBorder="1" applyAlignment="1">
      <alignment horizontal="center" vertical="center" wrapText="1"/>
    </xf>
    <xf numFmtId="2" fontId="3" fillId="0" borderId="44" xfId="0" applyNumberFormat="1" applyFont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14" fontId="3" fillId="0" borderId="46" xfId="0" applyNumberFormat="1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4" borderId="15" xfId="0" applyNumberFormat="1" applyFont="1" applyFill="1" applyBorder="1" applyAlignment="1">
      <alignment horizontal="center" vertical="center"/>
    </xf>
    <xf numFmtId="166" fontId="3" fillId="0" borderId="46" xfId="0" applyNumberFormat="1" applyFont="1" applyBorder="1" applyAlignment="1">
      <alignment vertical="center"/>
    </xf>
    <xf numFmtId="2" fontId="3" fillId="0" borderId="47" xfId="0" applyNumberFormat="1" applyFont="1" applyBorder="1" applyAlignment="1">
      <alignment vertical="center"/>
    </xf>
    <xf numFmtId="0" fontId="3" fillId="0" borderId="33" xfId="4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9" fontId="3" fillId="0" borderId="13" xfId="0" applyNumberFormat="1" applyFont="1" applyBorder="1" applyAlignment="1">
      <alignment horizontal="left" vertical="center"/>
    </xf>
    <xf numFmtId="14" fontId="3" fillId="0" borderId="39" xfId="0" applyNumberFormat="1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49" fontId="3" fillId="0" borderId="33" xfId="0" applyNumberFormat="1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166" fontId="3" fillId="0" borderId="39" xfId="0" applyNumberFormat="1" applyFont="1" applyBorder="1" applyAlignment="1">
      <alignment vertical="center"/>
    </xf>
    <xf numFmtId="2" fontId="3" fillId="0" borderId="48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2" fontId="3" fillId="0" borderId="33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4" fontId="3" fillId="0" borderId="31" xfId="0" applyNumberFormat="1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166" fontId="3" fillId="0" borderId="31" xfId="0" applyNumberFormat="1" applyFont="1" applyBorder="1" applyAlignment="1">
      <alignment vertical="center"/>
    </xf>
    <xf numFmtId="2" fontId="3" fillId="0" borderId="49" xfId="0" applyNumberFormat="1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10" xfId="4" applyFont="1" applyBorder="1" applyAlignment="1">
      <alignment horizontal="right" vertical="center"/>
    </xf>
    <xf numFmtId="0" fontId="8" fillId="0" borderId="7" xfId="4" applyFont="1" applyBorder="1" applyAlignment="1">
      <alignment horizontal="right" vertical="center"/>
    </xf>
    <xf numFmtId="1" fontId="3" fillId="0" borderId="27" xfId="4" applyNumberFormat="1" applyFont="1" applyBorder="1" applyAlignment="1">
      <alignment horizontal="center" vertical="center"/>
    </xf>
    <xf numFmtId="1" fontId="3" fillId="0" borderId="44" xfId="4" applyNumberFormat="1" applyFont="1" applyBorder="1" applyAlignment="1">
      <alignment horizontal="center" vertical="center"/>
    </xf>
    <xf numFmtId="21" fontId="3" fillId="0" borderId="27" xfId="4" applyNumberFormat="1" applyFont="1" applyBorder="1" applyAlignment="1">
      <alignment horizontal="center" vertical="center"/>
    </xf>
    <xf numFmtId="21" fontId="3" fillId="0" borderId="27" xfId="0" applyNumberFormat="1" applyFont="1" applyBorder="1" applyAlignment="1">
      <alignment horizontal="center" vertical="center"/>
    </xf>
    <xf numFmtId="21" fontId="3" fillId="0" borderId="44" xfId="0" applyNumberFormat="1" applyFont="1" applyBorder="1" applyAlignment="1">
      <alignment horizontal="center" vertical="center"/>
    </xf>
    <xf numFmtId="164" fontId="3" fillId="0" borderId="44" xfId="4" applyNumberFormat="1" applyFont="1" applyFill="1" applyBorder="1" applyAlignment="1">
      <alignment horizontal="center" vertical="center" wrapText="1"/>
    </xf>
    <xf numFmtId="0" fontId="3" fillId="0" borderId="44" xfId="4" applyFont="1" applyFill="1" applyBorder="1" applyAlignment="1">
      <alignment horizontal="center" vertical="center"/>
    </xf>
    <xf numFmtId="0" fontId="3" fillId="0" borderId="45" xfId="4" applyFont="1" applyFill="1" applyBorder="1" applyAlignment="1">
      <alignment horizontal="center" vertical="center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 wrapText="1"/>
    </xf>
    <xf numFmtId="14" fontId="14" fillId="2" borderId="20" xfId="3" applyNumberFormat="1" applyFont="1" applyFill="1" applyBorder="1" applyAlignment="1">
      <alignment horizontal="center" vertical="center" wrapText="1"/>
    </xf>
    <xf numFmtId="14" fontId="14" fillId="2" borderId="23" xfId="3" applyNumberFormat="1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left" vertical="center"/>
    </xf>
    <xf numFmtId="0" fontId="12" fillId="0" borderId="0" xfId="4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wrapText="1"/>
    </xf>
    <xf numFmtId="0" fontId="14" fillId="2" borderId="41" xfId="4" applyFont="1" applyFill="1" applyBorder="1" applyAlignment="1">
      <alignment horizontal="center" vertical="center" wrapText="1"/>
    </xf>
    <xf numFmtId="0" fontId="14" fillId="2" borderId="27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8" fillId="2" borderId="12" xfId="4" applyFont="1" applyFill="1" applyBorder="1" applyAlignment="1">
      <alignment horizontal="left" vertical="center"/>
    </xf>
    <xf numFmtId="0" fontId="8" fillId="2" borderId="13" xfId="4" applyFont="1" applyFill="1" applyBorder="1" applyAlignment="1">
      <alignment horizontal="left" vertical="center"/>
    </xf>
    <xf numFmtId="0" fontId="8" fillId="2" borderId="15" xfId="4" applyFont="1" applyFill="1" applyBorder="1" applyAlignment="1">
      <alignment horizontal="left" vertical="center"/>
    </xf>
    <xf numFmtId="0" fontId="14" fillId="2" borderId="40" xfId="4" applyFont="1" applyFill="1" applyBorder="1" applyAlignment="1">
      <alignment horizontal="center" vertical="center"/>
    </xf>
    <xf numFmtId="0" fontId="14" fillId="2" borderId="26" xfId="4" applyFont="1" applyFill="1" applyBorder="1" applyAlignment="1">
      <alignment horizontal="center" vertical="center"/>
    </xf>
    <xf numFmtId="0" fontId="14" fillId="2" borderId="41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 wrapText="1"/>
    </xf>
    <xf numFmtId="0" fontId="14" fillId="2" borderId="42" xfId="4" applyFont="1" applyFill="1" applyBorder="1" applyAlignment="1">
      <alignment horizontal="center" vertical="center" wrapText="1"/>
    </xf>
    <xf numFmtId="0" fontId="14" fillId="2" borderId="28" xfId="4" applyFont="1" applyFill="1" applyBorder="1" applyAlignment="1">
      <alignment horizontal="center" vertical="center" wrapText="1"/>
    </xf>
    <xf numFmtId="0" fontId="6" fillId="0" borderId="0" xfId="4" applyNumberFormat="1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 wrapText="1"/>
    </xf>
    <xf numFmtId="0" fontId="5" fillId="0" borderId="0" xfId="4" applyNumberFormat="1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21" fontId="3" fillId="0" borderId="44" xfId="4" applyNumberFormat="1" applyFont="1" applyBorder="1" applyAlignment="1">
      <alignment horizontal="center" vertical="center"/>
    </xf>
  </cellXfs>
  <cellStyles count="6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4" xr:uid="{00000000-0005-0000-0000-000003000000}"/>
    <cellStyle name="Обычный_ID4938_RS_1" xfId="5" xr:uid="{00000000-0005-0000-0000-000004000000}"/>
    <cellStyle name="Обычный_Стартовый протокол Смирнов_20101106_Results" xfId="3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366347</xdr:colOff>
      <xdr:row>0</xdr:row>
      <xdr:rowOff>89270</xdr:rowOff>
    </xdr:from>
    <xdr:to>
      <xdr:col>2</xdr:col>
      <xdr:colOff>662911</xdr:colOff>
      <xdr:row>2</xdr:row>
      <xdr:rowOff>207596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385" y="89270"/>
          <a:ext cx="760603" cy="6067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24424</xdr:rowOff>
    </xdr:from>
    <xdr:to>
      <xdr:col>2</xdr:col>
      <xdr:colOff>5872</xdr:colOff>
      <xdr:row>2</xdr:row>
      <xdr:rowOff>183173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424"/>
          <a:ext cx="933949" cy="647211"/>
        </a:xfrm>
        <a:prstGeom prst="rect">
          <a:avLst/>
        </a:prstGeom>
      </xdr:spPr>
    </xdr:pic>
    <xdr:clientData/>
  </xdr:twoCellAnchor>
  <xdr:oneCellAnchor>
    <xdr:from>
      <xdr:col>10</xdr:col>
      <xdr:colOff>389118</xdr:colOff>
      <xdr:row>0</xdr:row>
      <xdr:rowOff>118207</xdr:rowOff>
    </xdr:from>
    <xdr:ext cx="679881" cy="541216"/>
    <xdr:pic>
      <xdr:nvPicPr>
        <xdr:cNvPr id="5" name="Picture 2">
          <a:extLst>
            <a:ext uri="{FF2B5EF4-FFF2-40B4-BE49-F238E27FC236}">
              <a16:creationId xmlns:a16="http://schemas.microsoft.com/office/drawing/2014/main" id="{0013C376-CD33-41B0-8565-57F48ED61B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" t="53886" r="2592"/>
        <a:stretch/>
      </xdr:blipFill>
      <xdr:spPr>
        <a:xfrm>
          <a:off x="8546426" y="118207"/>
          <a:ext cx="679881" cy="541216"/>
        </a:xfrm>
        <a:prstGeom prst="rect">
          <a:avLst/>
        </a:prstGeom>
      </xdr:spPr>
    </xdr:pic>
    <xdr:clientData/>
  </xdr:oneCellAnchor>
  <xdr:oneCellAnchor>
    <xdr:from>
      <xdr:col>11</xdr:col>
      <xdr:colOff>158751</xdr:colOff>
      <xdr:row>0</xdr:row>
      <xdr:rowOff>73270</xdr:rowOff>
    </xdr:from>
    <xdr:ext cx="744902" cy="631548"/>
    <xdr:pic>
      <xdr:nvPicPr>
        <xdr:cNvPr id="6" name="Picture 2">
          <a:extLst>
            <a:ext uri="{FF2B5EF4-FFF2-40B4-BE49-F238E27FC236}">
              <a16:creationId xmlns:a16="http://schemas.microsoft.com/office/drawing/2014/main" id="{60C1D793-2A2D-4326-9AD0-DB39D2EF32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-1" r="-4203" b="47460"/>
        <a:stretch/>
      </xdr:blipFill>
      <xdr:spPr>
        <a:xfrm>
          <a:off x="9219713" y="73270"/>
          <a:ext cx="744902" cy="6315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92" t="s">
        <v>37</v>
      </c>
      <c r="B1" s="192"/>
      <c r="C1" s="192"/>
      <c r="D1" s="192"/>
      <c r="E1" s="192"/>
      <c r="F1" s="192"/>
      <c r="G1" s="192"/>
    </row>
    <row r="2" spans="1:9" ht="15.75" customHeight="1" x14ac:dyDescent="0.2">
      <c r="A2" s="193" t="s">
        <v>61</v>
      </c>
      <c r="B2" s="193"/>
      <c r="C2" s="193"/>
      <c r="D2" s="193"/>
      <c r="E2" s="193"/>
      <c r="F2" s="193"/>
      <c r="G2" s="193"/>
    </row>
    <row r="3" spans="1:9" ht="21" x14ac:dyDescent="0.2">
      <c r="A3" s="192" t="s">
        <v>38</v>
      </c>
      <c r="B3" s="192"/>
      <c r="C3" s="192"/>
      <c r="D3" s="192"/>
      <c r="E3" s="192"/>
      <c r="F3" s="192"/>
      <c r="G3" s="192"/>
    </row>
    <row r="4" spans="1:9" ht="21" x14ac:dyDescent="0.2">
      <c r="A4" s="192" t="s">
        <v>55</v>
      </c>
      <c r="B4" s="192"/>
      <c r="C4" s="192"/>
      <c r="D4" s="192"/>
      <c r="E4" s="192"/>
      <c r="F4" s="192"/>
      <c r="G4" s="192"/>
    </row>
    <row r="5" spans="1:9" s="2" customFormat="1" ht="28.5" x14ac:dyDescent="0.2">
      <c r="A5" s="194" t="s">
        <v>25</v>
      </c>
      <c r="B5" s="194"/>
      <c r="C5" s="194"/>
      <c r="D5" s="194"/>
      <c r="E5" s="194"/>
      <c r="F5" s="194"/>
      <c r="G5" s="194"/>
      <c r="I5" s="3"/>
    </row>
    <row r="6" spans="1:9" s="2" customFormat="1" ht="18" customHeight="1" thickBot="1" x14ac:dyDescent="0.25">
      <c r="A6" s="195" t="s">
        <v>40</v>
      </c>
      <c r="B6" s="195"/>
      <c r="C6" s="195"/>
      <c r="D6" s="195"/>
      <c r="E6" s="195"/>
      <c r="F6" s="195"/>
      <c r="G6" s="195"/>
    </row>
    <row r="7" spans="1:9" ht="18" customHeight="1" thickTop="1" x14ac:dyDescent="0.2">
      <c r="A7" s="196" t="s">
        <v>0</v>
      </c>
      <c r="B7" s="197"/>
      <c r="C7" s="197"/>
      <c r="D7" s="197"/>
      <c r="E7" s="197"/>
      <c r="F7" s="197"/>
      <c r="G7" s="198"/>
    </row>
    <row r="8" spans="1:9" ht="18" customHeight="1" x14ac:dyDescent="0.2">
      <c r="A8" s="199" t="s">
        <v>1</v>
      </c>
      <c r="B8" s="200"/>
      <c r="C8" s="200"/>
      <c r="D8" s="200"/>
      <c r="E8" s="200"/>
      <c r="F8" s="200"/>
      <c r="G8" s="201"/>
    </row>
    <row r="9" spans="1:9" ht="19.5" customHeight="1" x14ac:dyDescent="0.2">
      <c r="A9" s="199" t="s">
        <v>2</v>
      </c>
      <c r="B9" s="200"/>
      <c r="C9" s="200"/>
      <c r="D9" s="200"/>
      <c r="E9" s="200"/>
      <c r="F9" s="200"/>
      <c r="G9" s="201"/>
    </row>
    <row r="10" spans="1:9" ht="15.75" x14ac:dyDescent="0.2">
      <c r="A10" s="4" t="s">
        <v>3</v>
      </c>
      <c r="B10" s="5"/>
      <c r="C10" s="6" t="s">
        <v>175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202" t="s">
        <v>27</v>
      </c>
      <c r="E11" s="202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59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85" t="s">
        <v>26</v>
      </c>
      <c r="B18" s="187" t="s">
        <v>19</v>
      </c>
      <c r="C18" s="187" t="s">
        <v>20</v>
      </c>
      <c r="D18" s="189" t="s">
        <v>21</v>
      </c>
      <c r="E18" s="187" t="s">
        <v>22</v>
      </c>
      <c r="F18" s="187" t="s">
        <v>29</v>
      </c>
      <c r="G18" s="183" t="s">
        <v>23</v>
      </c>
    </row>
    <row r="19" spans="1:13" s="36" customFormat="1" ht="22.5" customHeight="1" x14ac:dyDescent="0.2">
      <c r="A19" s="186"/>
      <c r="B19" s="188"/>
      <c r="C19" s="188"/>
      <c r="D19" s="190"/>
      <c r="E19" s="188"/>
      <c r="F19" s="191"/>
      <c r="G19" s="184"/>
    </row>
    <row r="20" spans="1:13" s="41" customFormat="1" ht="32.25" customHeight="1" x14ac:dyDescent="0.2">
      <c r="A20" s="51">
        <v>1</v>
      </c>
      <c r="B20" s="53">
        <v>25</v>
      </c>
      <c r="C20" s="37" t="s">
        <v>116</v>
      </c>
      <c r="D20" s="38">
        <v>38797</v>
      </c>
      <c r="E20" s="39" t="s">
        <v>102</v>
      </c>
      <c r="F20" s="54">
        <v>0.45902777777777781</v>
      </c>
      <c r="G20" s="40"/>
      <c r="H20" s="41">
        <f t="shared" ref="H20:H51" ca="1" si="0">RAND()</f>
        <v>0.24077571059544611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158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4.1639505241366503E-3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96</v>
      </c>
      <c r="D22" s="38">
        <v>38534</v>
      </c>
      <c r="E22" s="39" t="s">
        <v>97</v>
      </c>
      <c r="F22" s="54">
        <v>0.46041666666666697</v>
      </c>
      <c r="G22" s="40"/>
      <c r="H22" s="41">
        <f t="shared" ca="1" si="0"/>
        <v>0.69776003455396696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163</v>
      </c>
      <c r="D23" s="38">
        <v>39071</v>
      </c>
      <c r="E23" s="39" t="s">
        <v>156</v>
      </c>
      <c r="F23" s="54">
        <v>0.46111111111111103</v>
      </c>
      <c r="G23" s="42"/>
      <c r="H23" s="41">
        <f t="shared" ca="1" si="0"/>
        <v>0.6286083755762254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120</v>
      </c>
      <c r="D24" s="38">
        <v>38492</v>
      </c>
      <c r="E24" s="39" t="s">
        <v>63</v>
      </c>
      <c r="F24" s="54">
        <v>0.46180555555555503</v>
      </c>
      <c r="G24" s="42"/>
      <c r="H24" s="41">
        <f t="shared" ca="1" si="0"/>
        <v>0.21175195909419253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122</v>
      </c>
      <c r="D25" s="38">
        <v>38541</v>
      </c>
      <c r="E25" s="39" t="s">
        <v>77</v>
      </c>
      <c r="F25" s="54">
        <v>0.46250000000000002</v>
      </c>
      <c r="G25" s="42"/>
      <c r="H25" s="41">
        <f t="shared" ca="1" si="0"/>
        <v>0.88897475102930101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67</v>
      </c>
      <c r="D26" s="38">
        <v>38576</v>
      </c>
      <c r="E26" s="39" t="s">
        <v>65</v>
      </c>
      <c r="F26" s="54">
        <v>0.46319444444444402</v>
      </c>
      <c r="G26" s="42"/>
      <c r="H26" s="41">
        <f t="shared" ca="1" si="0"/>
        <v>0.158288300019229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121</v>
      </c>
      <c r="D27" s="38">
        <v>38756</v>
      </c>
      <c r="E27" s="39" t="s">
        <v>65</v>
      </c>
      <c r="F27" s="54">
        <v>0.46388888888888902</v>
      </c>
      <c r="G27" s="42"/>
      <c r="H27" s="41">
        <f t="shared" ca="1" si="0"/>
        <v>0.54872225468227043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0.45145116795154216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74</v>
      </c>
      <c r="D29" s="38">
        <v>38360</v>
      </c>
      <c r="E29" s="39" t="s">
        <v>65</v>
      </c>
      <c r="F29" s="54">
        <v>0.46527777777777701</v>
      </c>
      <c r="G29" s="45"/>
      <c r="H29" s="41">
        <f t="shared" ca="1" si="0"/>
        <v>0.27906554473460288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107</v>
      </c>
      <c r="D30" s="38">
        <v>38778</v>
      </c>
      <c r="E30" s="39" t="s">
        <v>87</v>
      </c>
      <c r="F30" s="54">
        <v>0.46597222222222201</v>
      </c>
      <c r="G30" s="42"/>
      <c r="H30" s="41">
        <f t="shared" ca="1" si="0"/>
        <v>0.54235167042546828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149</v>
      </c>
      <c r="D31" s="38">
        <v>38988</v>
      </c>
      <c r="E31" s="39" t="s">
        <v>132</v>
      </c>
      <c r="F31" s="54">
        <v>0.46666666666666601</v>
      </c>
      <c r="G31" s="42"/>
      <c r="H31" s="41">
        <f t="shared" ca="1" si="0"/>
        <v>0.72627450413519312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168</v>
      </c>
      <c r="D32" s="38">
        <v>38855</v>
      </c>
      <c r="E32" s="39" t="s">
        <v>136</v>
      </c>
      <c r="F32" s="54">
        <v>0.46736111111111001</v>
      </c>
      <c r="G32" s="42"/>
      <c r="H32" s="41">
        <f t="shared" ca="1" si="0"/>
        <v>0.83755855939981894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167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0.83047889593637314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130</v>
      </c>
      <c r="D34" s="38">
        <v>39219</v>
      </c>
      <c r="E34" s="39" t="s">
        <v>65</v>
      </c>
      <c r="F34" s="54">
        <v>0.468749999999999</v>
      </c>
      <c r="G34" s="42"/>
      <c r="H34" s="41">
        <f t="shared" ca="1" si="0"/>
        <v>1.2509929252673579E-2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93</v>
      </c>
      <c r="D35" s="38">
        <v>38529</v>
      </c>
      <c r="E35" s="39" t="s">
        <v>65</v>
      </c>
      <c r="F35" s="54">
        <v>0.469444444444444</v>
      </c>
      <c r="G35" s="42"/>
      <c r="H35" s="41">
        <f t="shared" ca="1" si="0"/>
        <v>0.35565992568161497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92</v>
      </c>
      <c r="D36" s="38">
        <v>38602</v>
      </c>
      <c r="E36" s="39" t="s">
        <v>65</v>
      </c>
      <c r="F36" s="54">
        <v>0.470138888888888</v>
      </c>
      <c r="G36" s="42"/>
      <c r="H36" s="41">
        <f t="shared" ca="1" si="0"/>
        <v>0.89917271670929855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56</v>
      </c>
      <c r="D37" s="38"/>
      <c r="E37" s="39" t="s">
        <v>34</v>
      </c>
      <c r="F37" s="54">
        <v>0.47083333333333199</v>
      </c>
      <c r="G37" s="42"/>
      <c r="H37" s="41">
        <f t="shared" ca="1" si="0"/>
        <v>0.78460057852957765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119</v>
      </c>
      <c r="D38" s="38">
        <v>38454</v>
      </c>
      <c r="E38" s="39" t="s">
        <v>63</v>
      </c>
      <c r="F38" s="54">
        <v>0.47152777777777699</v>
      </c>
      <c r="G38" s="42"/>
      <c r="H38" s="41">
        <f t="shared" ca="1" si="0"/>
        <v>7.6231764569617888E-2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124</v>
      </c>
      <c r="D39" s="38">
        <v>38803</v>
      </c>
      <c r="E39" s="39" t="s">
        <v>65</v>
      </c>
      <c r="F39" s="54">
        <v>0.47222222222222099</v>
      </c>
      <c r="G39" s="42"/>
      <c r="H39" s="41">
        <f t="shared" ca="1" si="0"/>
        <v>0.66800237900793247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125</v>
      </c>
      <c r="D40" s="38">
        <v>39242</v>
      </c>
      <c r="E40" s="39" t="s">
        <v>65</v>
      </c>
      <c r="F40" s="54">
        <v>0.47291666666666499</v>
      </c>
      <c r="G40" s="42"/>
      <c r="H40" s="41">
        <f t="shared" ca="1" si="0"/>
        <v>0.36159901985360643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73</v>
      </c>
      <c r="D41" s="38">
        <v>38853</v>
      </c>
      <c r="E41" s="39" t="s">
        <v>65</v>
      </c>
      <c r="F41" s="54">
        <v>0.47361111111110998</v>
      </c>
      <c r="G41" s="42"/>
      <c r="H41" s="41">
        <f t="shared" ca="1" si="0"/>
        <v>6.671319450282398E-2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143</v>
      </c>
      <c r="D42" s="38">
        <v>38896</v>
      </c>
      <c r="E42" s="39" t="s">
        <v>72</v>
      </c>
      <c r="F42" s="54">
        <v>0.47430555555555398</v>
      </c>
      <c r="G42" s="42"/>
      <c r="H42" s="41">
        <f t="shared" ca="1" si="0"/>
        <v>0.23516715619465833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137</v>
      </c>
      <c r="D43" s="38">
        <v>38849</v>
      </c>
      <c r="E43" s="39" t="s">
        <v>102</v>
      </c>
      <c r="F43" s="54">
        <v>0.47499999999999898</v>
      </c>
      <c r="G43" s="42"/>
      <c r="H43" s="41">
        <f t="shared" ca="1" si="0"/>
        <v>0.83870736290117054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144</v>
      </c>
      <c r="D44" s="38">
        <v>38885</v>
      </c>
      <c r="E44" s="39" t="s">
        <v>77</v>
      </c>
      <c r="F44" s="54">
        <v>0.47569444444444298</v>
      </c>
      <c r="G44" s="42"/>
      <c r="H44" s="41">
        <f t="shared" ca="1" si="0"/>
        <v>0.46157470709471393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85</v>
      </c>
      <c r="D45" s="38">
        <v>38780</v>
      </c>
      <c r="E45" s="39" t="s">
        <v>176</v>
      </c>
      <c r="F45" s="54">
        <v>0.47638888888888797</v>
      </c>
      <c r="G45" s="42"/>
      <c r="H45" s="41">
        <f t="shared" ca="1" si="0"/>
        <v>0.17495362175212015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166</v>
      </c>
      <c r="D46" s="38">
        <v>39027</v>
      </c>
      <c r="E46" s="39" t="s">
        <v>136</v>
      </c>
      <c r="F46" s="54">
        <v>0.47708333333333203</v>
      </c>
      <c r="G46" s="42"/>
      <c r="H46" s="41">
        <f t="shared" ca="1" si="0"/>
        <v>0.96774864331672517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135</v>
      </c>
      <c r="D47" s="38">
        <v>39330</v>
      </c>
      <c r="E47" s="39" t="s">
        <v>136</v>
      </c>
      <c r="F47" s="54">
        <v>0.47777777777777602</v>
      </c>
      <c r="G47" s="42"/>
      <c r="H47" s="41">
        <f t="shared" ca="1" si="0"/>
        <v>0.79094935579225334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108</v>
      </c>
      <c r="D48" s="38">
        <v>38485</v>
      </c>
      <c r="E48" s="39" t="s">
        <v>97</v>
      </c>
      <c r="F48" s="54">
        <v>0.47847222222222102</v>
      </c>
      <c r="G48" s="42"/>
      <c r="H48" s="41">
        <f t="shared" ca="1" si="0"/>
        <v>0.25101223826334806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104</v>
      </c>
      <c r="D49" s="38">
        <v>38775</v>
      </c>
      <c r="E49" s="39" t="s">
        <v>65</v>
      </c>
      <c r="F49" s="54">
        <v>0.47916666666666502</v>
      </c>
      <c r="G49" s="42"/>
      <c r="H49" s="41">
        <f t="shared" ca="1" si="0"/>
        <v>0.26866574160502288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147</v>
      </c>
      <c r="D50" s="38">
        <v>38798</v>
      </c>
      <c r="E50" s="39" t="s">
        <v>176</v>
      </c>
      <c r="F50" s="54">
        <v>0.47986111111110902</v>
      </c>
      <c r="G50" s="42"/>
      <c r="H50" s="41">
        <f t="shared" ca="1" si="0"/>
        <v>0.22781666991588645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80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0.14518080374323938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82</v>
      </c>
      <c r="D52" s="38">
        <v>38701</v>
      </c>
      <c r="E52" s="39" t="s">
        <v>177</v>
      </c>
      <c r="F52" s="54">
        <v>0.48124999999999801</v>
      </c>
      <c r="G52" s="42"/>
      <c r="H52" s="41">
        <f t="shared" ref="H52:H82" ca="1" si="1">RAND()</f>
        <v>0.52078798345469035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160</v>
      </c>
      <c r="D53" s="38">
        <v>39017</v>
      </c>
      <c r="E53" s="39" t="s">
        <v>63</v>
      </c>
      <c r="F53" s="54">
        <v>0.48194444444444301</v>
      </c>
      <c r="G53" s="42"/>
      <c r="H53" s="41">
        <f t="shared" ca="1" si="1"/>
        <v>0.64793098610064692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151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0.25054277161577665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78</v>
      </c>
      <c r="D55" s="38">
        <v>38875</v>
      </c>
      <c r="E55" s="39" t="s">
        <v>65</v>
      </c>
      <c r="F55" s="54">
        <v>0.48333333333333101</v>
      </c>
      <c r="G55" s="42"/>
      <c r="H55" s="41">
        <f t="shared" ca="1" si="1"/>
        <v>0.48357725632950055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113</v>
      </c>
      <c r="D56" s="38">
        <v>38855</v>
      </c>
      <c r="E56" s="39" t="s">
        <v>114</v>
      </c>
      <c r="F56" s="54">
        <v>0.484027777777776</v>
      </c>
      <c r="G56" s="42"/>
      <c r="H56" s="41">
        <f t="shared" ca="1" si="1"/>
        <v>0.80565953187570238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119</v>
      </c>
      <c r="D57" s="38">
        <v>38766</v>
      </c>
      <c r="E57" s="39" t="s">
        <v>65</v>
      </c>
      <c r="F57" s="54">
        <v>0.48472222222222</v>
      </c>
      <c r="G57" s="42"/>
      <c r="H57" s="41">
        <f t="shared" ca="1" si="1"/>
        <v>7.7074069946078017E-2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71</v>
      </c>
      <c r="D58" s="38">
        <v>38495</v>
      </c>
      <c r="E58" s="39" t="s">
        <v>72</v>
      </c>
      <c r="F58" s="54">
        <v>0.485416666666664</v>
      </c>
      <c r="G58" s="42"/>
      <c r="H58" s="41">
        <f t="shared" ca="1" si="1"/>
        <v>0.27599443725969552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110</v>
      </c>
      <c r="D59" s="38">
        <v>38890</v>
      </c>
      <c r="E59" s="39" t="s">
        <v>111</v>
      </c>
      <c r="F59" s="54">
        <v>0.486111111111109</v>
      </c>
      <c r="G59" s="42"/>
      <c r="H59" s="41">
        <f t="shared" ca="1" si="1"/>
        <v>0.44062043801453865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159</v>
      </c>
      <c r="D60" s="38">
        <v>39467</v>
      </c>
      <c r="E60" s="39" t="s">
        <v>65</v>
      </c>
      <c r="F60" s="54">
        <v>0.48680555555555299</v>
      </c>
      <c r="G60" s="42"/>
      <c r="H60" s="41">
        <f t="shared" ca="1" si="1"/>
        <v>0.16397115129959239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79</v>
      </c>
      <c r="D61" s="38">
        <v>38466</v>
      </c>
      <c r="E61" s="39" t="s">
        <v>176</v>
      </c>
      <c r="F61" s="54">
        <v>0.48749999999999799</v>
      </c>
      <c r="G61" s="42"/>
      <c r="H61" s="41">
        <f t="shared" ca="1" si="1"/>
        <v>0.5451879061233833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165</v>
      </c>
      <c r="D62" s="38">
        <v>38817</v>
      </c>
      <c r="E62" s="39" t="s">
        <v>136</v>
      </c>
      <c r="F62" s="54">
        <v>0.48819444444444199</v>
      </c>
      <c r="G62" s="42"/>
      <c r="H62" s="41">
        <f t="shared" ca="1" si="1"/>
        <v>0.94925537661720238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141</v>
      </c>
      <c r="D63" s="38">
        <v>38874</v>
      </c>
      <c r="E63" s="39" t="s">
        <v>77</v>
      </c>
      <c r="F63" s="54">
        <v>0.48888888888888599</v>
      </c>
      <c r="G63" s="42"/>
      <c r="H63" s="41">
        <f t="shared" ca="1" si="1"/>
        <v>0.66705427681468654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117</v>
      </c>
      <c r="D64" s="38">
        <v>38392</v>
      </c>
      <c r="E64" s="39" t="s">
        <v>102</v>
      </c>
      <c r="F64" s="54">
        <v>0.48958333333333098</v>
      </c>
      <c r="G64" s="42"/>
      <c r="H64" s="41">
        <f t="shared" ca="1" si="1"/>
        <v>0.55499013016422871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89</v>
      </c>
      <c r="D65" s="38">
        <v>38669</v>
      </c>
      <c r="E65" s="39" t="s">
        <v>90</v>
      </c>
      <c r="F65" s="54">
        <v>0.49027777777777498</v>
      </c>
      <c r="G65" s="42"/>
      <c r="H65" s="41">
        <f t="shared" ca="1" si="1"/>
        <v>0.49131012759293224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99</v>
      </c>
      <c r="D66" s="38">
        <v>38687</v>
      </c>
      <c r="E66" s="39" t="s">
        <v>87</v>
      </c>
      <c r="F66" s="54">
        <v>0.49097222222221998</v>
      </c>
      <c r="G66" s="42"/>
      <c r="H66" s="41">
        <f t="shared" ca="1" si="1"/>
        <v>0.31690577277037002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129</v>
      </c>
      <c r="D67" s="38">
        <v>38994</v>
      </c>
      <c r="E67" s="39" t="s">
        <v>65</v>
      </c>
      <c r="F67" s="54">
        <v>0.49166666666666398</v>
      </c>
      <c r="G67" s="42"/>
      <c r="H67" s="41">
        <f t="shared" ca="1" si="1"/>
        <v>0.45876140265156795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115</v>
      </c>
      <c r="D68" s="38">
        <v>38735</v>
      </c>
      <c r="E68" s="39" t="s">
        <v>90</v>
      </c>
      <c r="F68" s="54">
        <v>0.49236111111110797</v>
      </c>
      <c r="G68" s="42"/>
      <c r="H68" s="41">
        <f t="shared" ca="1" si="1"/>
        <v>0.16732644180377942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75</v>
      </c>
      <c r="D69" s="38">
        <v>38666</v>
      </c>
      <c r="E69" s="39" t="s">
        <v>178</v>
      </c>
      <c r="F69" s="54">
        <v>0.49305555555555303</v>
      </c>
      <c r="G69" s="42"/>
      <c r="H69" s="41">
        <f t="shared" ca="1" si="1"/>
        <v>9.6388926853061108E-2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148</v>
      </c>
      <c r="D70" s="38">
        <v>38476</v>
      </c>
      <c r="E70" s="39" t="s">
        <v>63</v>
      </c>
      <c r="F70" s="54">
        <v>0.49374999999999702</v>
      </c>
      <c r="G70" s="42"/>
      <c r="H70" s="41">
        <f t="shared" ca="1" si="1"/>
        <v>0.36895862101338728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139</v>
      </c>
      <c r="D71" s="38">
        <v>38524</v>
      </c>
      <c r="E71" s="39" t="s">
        <v>140</v>
      </c>
      <c r="F71" s="54">
        <v>0.49444444444444202</v>
      </c>
      <c r="G71" s="42"/>
      <c r="H71" s="41">
        <f t="shared" ca="1" si="1"/>
        <v>0.93572743338970954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1.7523693291002784E-3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101</v>
      </c>
      <c r="D73" s="38">
        <v>38601</v>
      </c>
      <c r="E73" s="39" t="s">
        <v>102</v>
      </c>
      <c r="F73" s="54">
        <v>0.49583333333333002</v>
      </c>
      <c r="G73" s="42"/>
      <c r="H73" s="41">
        <f t="shared" ca="1" si="1"/>
        <v>0.94770391675981025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68</v>
      </c>
      <c r="D74" s="38">
        <v>38622</v>
      </c>
      <c r="E74" s="39" t="s">
        <v>65</v>
      </c>
      <c r="F74" s="54">
        <v>0.49652777777777501</v>
      </c>
      <c r="G74" s="42"/>
      <c r="H74" s="41">
        <f t="shared" ca="1" si="1"/>
        <v>0.32653994914734452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154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0.81403926649748892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112</v>
      </c>
      <c r="D76" s="38">
        <v>39151</v>
      </c>
      <c r="E76" s="39" t="s">
        <v>65</v>
      </c>
      <c r="F76" s="54">
        <v>0.49791666666666301</v>
      </c>
      <c r="G76" s="42"/>
      <c r="H76" s="41">
        <f t="shared" ca="1" si="1"/>
        <v>6.2707896898697491E-2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145</v>
      </c>
      <c r="D77" s="38">
        <v>38871</v>
      </c>
      <c r="E77" s="39" t="s">
        <v>65</v>
      </c>
      <c r="F77" s="54">
        <v>0.49861111111110801</v>
      </c>
      <c r="G77" s="42"/>
      <c r="H77" s="41">
        <f t="shared" ca="1" si="1"/>
        <v>0.81639007132569386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88</v>
      </c>
      <c r="D78" s="38">
        <v>38749</v>
      </c>
      <c r="E78" s="39" t="s">
        <v>65</v>
      </c>
      <c r="F78" s="54">
        <v>0.49930555555555201</v>
      </c>
      <c r="G78" s="42"/>
      <c r="H78" s="41">
        <f t="shared" ca="1" si="1"/>
        <v>0.27579287749701253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123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1.5977117247570449E-2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81</v>
      </c>
      <c r="D80" s="38">
        <v>38421</v>
      </c>
      <c r="E80" s="39" t="s">
        <v>65</v>
      </c>
      <c r="F80" s="54">
        <v>0.500694444444441</v>
      </c>
      <c r="G80" s="42"/>
      <c r="H80" s="41">
        <f t="shared" ca="1" si="1"/>
        <v>0.30554191555397836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106</v>
      </c>
      <c r="D81" s="38">
        <v>39170</v>
      </c>
      <c r="E81" s="39" t="s">
        <v>65</v>
      </c>
      <c r="F81" s="54">
        <v>0.501388888888885</v>
      </c>
      <c r="G81" s="50"/>
      <c r="H81" s="41">
        <f t="shared" ca="1" si="1"/>
        <v>0.59157543563394621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134</v>
      </c>
      <c r="D82" s="38">
        <v>38960</v>
      </c>
      <c r="E82" s="39" t="s">
        <v>77</v>
      </c>
      <c r="F82" s="54">
        <v>0.50208333333333</v>
      </c>
      <c r="G82" s="42"/>
      <c r="H82" s="41">
        <f t="shared" ca="1" si="1"/>
        <v>0.4270660271284874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66</v>
      </c>
      <c r="D83" s="38">
        <v>38489</v>
      </c>
      <c r="E83" s="39" t="s">
        <v>65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155</v>
      </c>
      <c r="D84" s="38">
        <v>38793</v>
      </c>
      <c r="E84" s="39" t="s">
        <v>156</v>
      </c>
      <c r="F84" s="54">
        <v>0.50347222222221899</v>
      </c>
      <c r="G84" s="42"/>
      <c r="H84" s="41">
        <f t="shared" ref="H84:H91" ca="1" si="2">RAND()</f>
        <v>0.81727209127963585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179</v>
      </c>
      <c r="D85" s="38">
        <v>39137</v>
      </c>
      <c r="E85" s="39" t="s">
        <v>65</v>
      </c>
      <c r="F85" s="54">
        <v>0.50416666666666299</v>
      </c>
      <c r="G85" s="42"/>
      <c r="H85" s="41">
        <f t="shared" ca="1" si="2"/>
        <v>0.53916804591782008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152</v>
      </c>
      <c r="D86" s="38">
        <v>38859</v>
      </c>
      <c r="E86" s="39" t="s">
        <v>132</v>
      </c>
      <c r="F86" s="54">
        <v>0.50486111111110699</v>
      </c>
      <c r="G86" s="42"/>
      <c r="H86" s="41">
        <f t="shared" ca="1" si="2"/>
        <v>0.91405550351155085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127</v>
      </c>
      <c r="D87" s="38">
        <v>38458</v>
      </c>
      <c r="E87" s="39" t="s">
        <v>63</v>
      </c>
      <c r="F87" s="54">
        <v>0.50555555555555198</v>
      </c>
      <c r="G87" s="42"/>
      <c r="H87" s="41">
        <f t="shared" ca="1" si="2"/>
        <v>0.17812485029509484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142</v>
      </c>
      <c r="D88" s="38">
        <v>38614</v>
      </c>
      <c r="E88" s="39" t="s">
        <v>63</v>
      </c>
      <c r="F88" s="54">
        <v>0.50624999999999598</v>
      </c>
      <c r="G88" s="42"/>
      <c r="H88" s="41">
        <f t="shared" ca="1" si="2"/>
        <v>0.7320824667480299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161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0.29573602526536269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150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0.73808415537517291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98</v>
      </c>
      <c r="D91" s="38">
        <v>38375</v>
      </c>
      <c r="E91" s="39" t="s">
        <v>72</v>
      </c>
      <c r="F91" s="54">
        <v>0.50833333333332897</v>
      </c>
      <c r="G91" s="42"/>
      <c r="H91" s="41">
        <f t="shared" ca="1" si="2"/>
        <v>0.9740676570876915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70</v>
      </c>
      <c r="D92" s="38">
        <v>38944</v>
      </c>
      <c r="E92" s="39" t="s">
        <v>65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164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0.61543060636292846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162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0.79447715078788872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100</v>
      </c>
      <c r="D95" s="38">
        <v>39346</v>
      </c>
      <c r="E95" s="39" t="s">
        <v>65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153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0.26547810258071103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64</v>
      </c>
      <c r="D97" s="38">
        <v>38564</v>
      </c>
      <c r="E97" s="39" t="s">
        <v>65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84</v>
      </c>
      <c r="D98" s="38">
        <v>38452</v>
      </c>
      <c r="E98" s="39" t="s">
        <v>72</v>
      </c>
      <c r="F98" s="54">
        <v>0.51319444444443996</v>
      </c>
      <c r="G98" s="46"/>
      <c r="H98" s="41">
        <f t="shared" ref="H98:H107" ca="1" si="3">RAND()</f>
        <v>8.9492910598559683E-2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76</v>
      </c>
      <c r="D99" s="38">
        <v>38419</v>
      </c>
      <c r="E99" s="39" t="s">
        <v>77</v>
      </c>
      <c r="F99" s="54">
        <v>0.51388888888888395</v>
      </c>
      <c r="G99" s="46"/>
      <c r="H99" s="41">
        <f t="shared" ca="1" si="3"/>
        <v>0.3614671085354193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69</v>
      </c>
      <c r="D100" s="38">
        <v>38425</v>
      </c>
      <c r="E100" s="39" t="s">
        <v>65</v>
      </c>
      <c r="F100" s="54">
        <v>0.51458333333332895</v>
      </c>
      <c r="G100" s="46"/>
      <c r="H100" s="41">
        <f t="shared" ca="1" si="3"/>
        <v>0.2623296882884919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133</v>
      </c>
      <c r="D101" s="38">
        <v>38730</v>
      </c>
      <c r="E101" s="39" t="s">
        <v>65</v>
      </c>
      <c r="F101" s="54">
        <v>0.51527777777777295</v>
      </c>
      <c r="G101" s="46"/>
      <c r="H101" s="41">
        <f t="shared" ca="1" si="3"/>
        <v>0.77408543368966132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126</v>
      </c>
      <c r="D102" s="38">
        <v>38388</v>
      </c>
      <c r="E102" s="39" t="s">
        <v>102</v>
      </c>
      <c r="F102" s="54">
        <v>0.51597222222221795</v>
      </c>
      <c r="G102" s="46"/>
      <c r="H102" s="41">
        <f t="shared" ca="1" si="3"/>
        <v>0.35605521970806575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86</v>
      </c>
      <c r="D103" s="38">
        <v>38822</v>
      </c>
      <c r="E103" s="39" t="s">
        <v>87</v>
      </c>
      <c r="F103" s="54">
        <v>0.51666666666666194</v>
      </c>
      <c r="G103" s="47"/>
      <c r="H103" s="41">
        <f t="shared" ca="1" si="3"/>
        <v>0.72307028726226108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157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0.9597049394223216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138</v>
      </c>
      <c r="D105" s="38">
        <v>38806</v>
      </c>
      <c r="E105" s="39" t="s">
        <v>90</v>
      </c>
      <c r="F105" s="54">
        <v>0.51805555555555105</v>
      </c>
      <c r="G105" s="46"/>
      <c r="H105" s="41">
        <f t="shared" ca="1" si="3"/>
        <v>0.59474384553231596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118</v>
      </c>
      <c r="D106" s="38">
        <v>39306</v>
      </c>
      <c r="E106" s="39" t="s">
        <v>65</v>
      </c>
      <c r="F106" s="54">
        <v>0.51874999999999505</v>
      </c>
      <c r="G106" s="46"/>
      <c r="H106" s="41">
        <f t="shared" ca="1" si="3"/>
        <v>0.10899360989049178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103</v>
      </c>
      <c r="D107" s="38">
        <v>38371</v>
      </c>
      <c r="E107" s="39" t="s">
        <v>97</v>
      </c>
      <c r="F107" s="54">
        <v>0.51944444444443905</v>
      </c>
      <c r="G107" s="46"/>
      <c r="H107" s="41">
        <f t="shared" ca="1" si="3"/>
        <v>0.96882589655301155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131</v>
      </c>
      <c r="D108" s="38">
        <v>38750</v>
      </c>
      <c r="E108" s="39" t="s">
        <v>132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109</v>
      </c>
      <c r="D109" s="38">
        <v>39347</v>
      </c>
      <c r="E109" s="39" t="s">
        <v>65</v>
      </c>
      <c r="F109" s="54">
        <v>0.52083333333332804</v>
      </c>
      <c r="G109" s="46"/>
      <c r="H109" s="41">
        <f t="shared" ref="H109:H117" ca="1" si="4">RAND()</f>
        <v>0.41567328483763355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60</v>
      </c>
      <c r="D110" s="38">
        <v>38828</v>
      </c>
      <c r="E110" s="39" t="s">
        <v>65</v>
      </c>
      <c r="F110" s="54">
        <v>0.52152777777777304</v>
      </c>
      <c r="G110" s="63"/>
      <c r="H110" s="41">
        <f t="shared" ca="1" si="4"/>
        <v>0.59443589957296217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146</v>
      </c>
      <c r="D111" s="38">
        <v>38916</v>
      </c>
      <c r="E111" s="39" t="s">
        <v>77</v>
      </c>
      <c r="F111" s="54">
        <v>0.52222222222221704</v>
      </c>
      <c r="G111" s="63"/>
      <c r="H111" s="41">
        <f t="shared" ca="1" si="4"/>
        <v>0.87066106830071299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128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0.60273506050553893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105</v>
      </c>
      <c r="D113" s="38">
        <v>38970</v>
      </c>
      <c r="E113" s="39" t="s">
        <v>90</v>
      </c>
      <c r="F113" s="54">
        <v>0.52361111111110603</v>
      </c>
      <c r="G113" s="63"/>
      <c r="H113" s="41">
        <f t="shared" ca="1" si="4"/>
        <v>0.82801932327125183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95</v>
      </c>
      <c r="D114" s="38">
        <v>38477</v>
      </c>
      <c r="E114" s="39" t="s">
        <v>176</v>
      </c>
      <c r="F114" s="54">
        <v>0.52430555555555003</v>
      </c>
      <c r="G114" s="63"/>
      <c r="H114" s="41">
        <f t="shared" ca="1" si="4"/>
        <v>0.47570163922837017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91</v>
      </c>
      <c r="D115" s="38">
        <v>38756</v>
      </c>
      <c r="E115" s="39" t="s">
        <v>87</v>
      </c>
      <c r="F115" s="54">
        <v>0.52499999999999403</v>
      </c>
      <c r="G115" s="63"/>
      <c r="H115" s="41">
        <f t="shared" ca="1" si="4"/>
        <v>0.15998006694138001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83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0.4993523224754346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94</v>
      </c>
      <c r="D117" s="38">
        <v>38983</v>
      </c>
      <c r="E117" s="39" t="s">
        <v>65</v>
      </c>
      <c r="F117" s="54">
        <v>0.52638888888888302</v>
      </c>
      <c r="G117" s="64" t="s">
        <v>30</v>
      </c>
      <c r="H117" s="41">
        <f t="shared" ca="1" si="4"/>
        <v>0.89761352053519639</v>
      </c>
      <c r="J117" s="41">
        <v>66</v>
      </c>
    </row>
  </sheetData>
  <sortState xmlns:xlrd2="http://schemas.microsoft.com/office/spreadsheetml/2017/richdata2" ref="A20:K119">
    <sortCondition ref="H20:H119"/>
  </sortState>
  <mergeCells count="17">
    <mergeCell ref="A6:G6"/>
    <mergeCell ref="A7:G7"/>
    <mergeCell ref="A8:G8"/>
    <mergeCell ref="A9:G9"/>
    <mergeCell ref="D11:E11"/>
    <mergeCell ref="A1:G1"/>
    <mergeCell ref="A2:G2"/>
    <mergeCell ref="A3:G3"/>
    <mergeCell ref="A4:G4"/>
    <mergeCell ref="A5:G5"/>
    <mergeCell ref="G18:G19"/>
    <mergeCell ref="A18:A19"/>
    <mergeCell ref="B18:B19"/>
    <mergeCell ref="C18:C19"/>
    <mergeCell ref="D18:D19"/>
    <mergeCell ref="E18:E19"/>
    <mergeCell ref="F18:F19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A1:T54"/>
  <sheetViews>
    <sheetView tabSelected="1" view="pageBreakPreview" topLeftCell="A16" zoomScale="78" zoomScaleNormal="100" zoomScaleSheetLayoutView="78" workbookViewId="0">
      <selection activeCell="L27" sqref="L27"/>
    </sheetView>
  </sheetViews>
  <sheetFormatPr defaultRowHeight="12.75" x14ac:dyDescent="0.2"/>
  <cols>
    <col min="1" max="1" width="6.125" style="65" customWidth="1"/>
    <col min="2" max="2" width="6.125" style="105" customWidth="1"/>
    <col min="3" max="3" width="10.5" style="105" customWidth="1"/>
    <col min="4" max="4" width="17.5" style="65" customWidth="1"/>
    <col min="5" max="5" width="8.125" style="65" customWidth="1"/>
    <col min="6" max="6" width="6.75" style="65" customWidth="1"/>
    <col min="7" max="7" width="17.125" style="65" customWidth="1"/>
    <col min="8" max="8" width="9.75" style="65" customWidth="1"/>
    <col min="9" max="9" width="10.5" style="65" customWidth="1"/>
    <col min="10" max="10" width="8.25" style="65" customWidth="1"/>
    <col min="11" max="11" width="11.875" style="65" customWidth="1"/>
    <col min="12" max="12" width="12.875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2" ht="19.5" customHeight="1" x14ac:dyDescent="0.2">
      <c r="A1" s="223" t="s">
        <v>37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2" ht="19.5" customHeight="1" x14ac:dyDescent="0.2">
      <c r="A2" s="223" t="s">
        <v>199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ht="38.25" customHeight="1" x14ac:dyDescent="0.2">
      <c r="A3" s="224" t="s">
        <v>200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1:12" ht="36.75" customHeight="1" x14ac:dyDescent="0.2">
      <c r="A4" s="224" t="s">
        <v>201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</row>
    <row r="5" spans="1:12" ht="24.75" customHeight="1" x14ac:dyDescent="0.2">
      <c r="A5" s="223" t="s">
        <v>202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</row>
    <row r="6" spans="1:12" s="66" customFormat="1" ht="28.5" x14ac:dyDescent="0.2">
      <c r="A6" s="225" t="s">
        <v>39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</row>
    <row r="7" spans="1:12" s="66" customFormat="1" ht="18" customHeight="1" x14ac:dyDescent="0.2">
      <c r="A7" s="222" t="s">
        <v>40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</row>
    <row r="8" spans="1:12" s="66" customFormat="1" ht="5.25" customHeight="1" thickBot="1" x14ac:dyDescent="0.2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ht="18" customHeight="1" thickTop="1" x14ac:dyDescent="0.2">
      <c r="A9" s="207" t="s">
        <v>41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9"/>
    </row>
    <row r="10" spans="1:12" ht="18" customHeight="1" x14ac:dyDescent="0.2">
      <c r="A10" s="210" t="s">
        <v>210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2"/>
    </row>
    <row r="11" spans="1:12" ht="19.5" customHeight="1" x14ac:dyDescent="0.2">
      <c r="A11" s="210" t="s">
        <v>212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2"/>
    </row>
    <row r="12" spans="1:12" ht="5.25" customHeight="1" x14ac:dyDescent="0.2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70"/>
    </row>
    <row r="13" spans="1:12" ht="15.75" x14ac:dyDescent="0.2">
      <c r="A13" s="71" t="s">
        <v>195</v>
      </c>
      <c r="B13" s="72"/>
      <c r="C13" s="106"/>
      <c r="D13" s="107"/>
      <c r="E13" s="73"/>
      <c r="F13" s="73"/>
      <c r="G13" s="173" t="s">
        <v>203</v>
      </c>
      <c r="H13" s="73"/>
      <c r="I13" s="73"/>
      <c r="J13" s="73"/>
      <c r="K13" s="74"/>
      <c r="L13" s="75" t="s">
        <v>211</v>
      </c>
    </row>
    <row r="14" spans="1:12" ht="15.75" x14ac:dyDescent="0.2">
      <c r="A14" s="76" t="s">
        <v>209</v>
      </c>
      <c r="B14" s="77"/>
      <c r="C14" s="108"/>
      <c r="D14" s="109"/>
      <c r="E14" s="78"/>
      <c r="F14" s="78"/>
      <c r="G14" s="174" t="s">
        <v>204</v>
      </c>
      <c r="H14" s="78"/>
      <c r="I14" s="78"/>
      <c r="J14" s="78"/>
      <c r="K14" s="79"/>
      <c r="L14" s="80" t="s">
        <v>208</v>
      </c>
    </row>
    <row r="15" spans="1:12" ht="15" x14ac:dyDescent="0.2">
      <c r="A15" s="213" t="s">
        <v>8</v>
      </c>
      <c r="B15" s="214"/>
      <c r="C15" s="214"/>
      <c r="D15" s="214"/>
      <c r="E15" s="214"/>
      <c r="F15" s="214"/>
      <c r="G15" s="215"/>
      <c r="H15" s="81" t="s">
        <v>9</v>
      </c>
      <c r="I15" s="82"/>
      <c r="J15" s="82"/>
      <c r="K15" s="82"/>
      <c r="L15" s="83"/>
    </row>
    <row r="16" spans="1:12" ht="15" x14ac:dyDescent="0.2">
      <c r="A16" s="84" t="s">
        <v>10</v>
      </c>
      <c r="B16" s="85"/>
      <c r="C16" s="85"/>
      <c r="D16" s="86"/>
      <c r="E16" s="87"/>
      <c r="F16" s="86"/>
      <c r="G16" s="88"/>
      <c r="H16" s="89" t="s">
        <v>11</v>
      </c>
      <c r="I16" s="90"/>
      <c r="J16" s="90"/>
      <c r="K16" s="90"/>
      <c r="L16" s="91"/>
    </row>
    <row r="17" spans="1:20" ht="15" x14ac:dyDescent="0.2">
      <c r="A17" s="84" t="s">
        <v>12</v>
      </c>
      <c r="B17" s="85"/>
      <c r="C17" s="85"/>
      <c r="D17" s="92"/>
      <c r="E17" s="87"/>
      <c r="F17" s="86"/>
      <c r="G17" s="88" t="s">
        <v>196</v>
      </c>
      <c r="H17" s="89" t="s">
        <v>172</v>
      </c>
      <c r="I17" s="90"/>
      <c r="J17" s="90"/>
      <c r="K17" s="90"/>
      <c r="L17" s="91"/>
    </row>
    <row r="18" spans="1:20" ht="15" x14ac:dyDescent="0.2">
      <c r="A18" s="84" t="s">
        <v>14</v>
      </c>
      <c r="B18" s="85"/>
      <c r="C18" s="85"/>
      <c r="D18" s="92"/>
      <c r="E18" s="87"/>
      <c r="F18" s="86"/>
      <c r="G18" s="88" t="s">
        <v>197</v>
      </c>
      <c r="H18" s="89" t="s">
        <v>173</v>
      </c>
      <c r="I18" s="90"/>
      <c r="J18" s="90"/>
      <c r="K18" s="90"/>
      <c r="L18" s="91"/>
    </row>
    <row r="19" spans="1:20" ht="15.75" thickBot="1" x14ac:dyDescent="0.25">
      <c r="A19" s="84" t="s">
        <v>16</v>
      </c>
      <c r="B19" s="93"/>
      <c r="C19" s="93"/>
      <c r="D19" s="94"/>
      <c r="E19" s="94"/>
      <c r="F19" s="94"/>
      <c r="G19" s="95" t="s">
        <v>198</v>
      </c>
      <c r="H19" s="89" t="s">
        <v>174</v>
      </c>
      <c r="I19" s="90"/>
      <c r="J19" s="90"/>
      <c r="K19" s="119">
        <v>90</v>
      </c>
      <c r="L19" s="91"/>
    </row>
    <row r="20" spans="1:20" ht="9.75" customHeight="1" thickTop="1" thickBot="1" x14ac:dyDescent="0.25">
      <c r="A20" s="96"/>
      <c r="B20" s="97"/>
      <c r="C20" s="97"/>
      <c r="D20" s="98"/>
      <c r="E20" s="98"/>
      <c r="F20" s="98"/>
      <c r="G20" s="98"/>
      <c r="H20" s="98"/>
      <c r="I20" s="98"/>
      <c r="J20" s="98"/>
      <c r="K20" s="98"/>
      <c r="L20" s="99"/>
    </row>
    <row r="21" spans="1:20" s="100" customFormat="1" ht="21" customHeight="1" thickTop="1" x14ac:dyDescent="0.2">
      <c r="A21" s="216" t="s">
        <v>42</v>
      </c>
      <c r="B21" s="218" t="s">
        <v>19</v>
      </c>
      <c r="C21" s="218" t="s">
        <v>43</v>
      </c>
      <c r="D21" s="218" t="s">
        <v>20</v>
      </c>
      <c r="E21" s="218" t="s">
        <v>44</v>
      </c>
      <c r="F21" s="218" t="s">
        <v>45</v>
      </c>
      <c r="G21" s="218" t="s">
        <v>22</v>
      </c>
      <c r="H21" s="218" t="s">
        <v>46</v>
      </c>
      <c r="I21" s="218" t="s">
        <v>47</v>
      </c>
      <c r="J21" s="218" t="s">
        <v>48</v>
      </c>
      <c r="K21" s="205" t="s">
        <v>49</v>
      </c>
      <c r="L21" s="220" t="s">
        <v>23</v>
      </c>
      <c r="M21" s="203" t="s">
        <v>57</v>
      </c>
      <c r="N21" s="204" t="s">
        <v>58</v>
      </c>
    </row>
    <row r="22" spans="1:20" s="100" customFormat="1" ht="13.5" customHeight="1" x14ac:dyDescent="0.2">
      <c r="A22" s="217"/>
      <c r="B22" s="219"/>
      <c r="C22" s="219"/>
      <c r="D22" s="219"/>
      <c r="E22" s="219"/>
      <c r="F22" s="219"/>
      <c r="G22" s="219"/>
      <c r="H22" s="219"/>
      <c r="I22" s="219"/>
      <c r="J22" s="219"/>
      <c r="K22" s="206"/>
      <c r="L22" s="221"/>
      <c r="M22" s="203"/>
      <c r="N22" s="204"/>
    </row>
    <row r="23" spans="1:20" s="101" customFormat="1" ht="26.25" customHeight="1" x14ac:dyDescent="0.2">
      <c r="A23" s="126">
        <v>1</v>
      </c>
      <c r="B23" s="113">
        <v>7</v>
      </c>
      <c r="C23" s="113">
        <v>10059652152</v>
      </c>
      <c r="D23" s="114" t="s">
        <v>213</v>
      </c>
      <c r="E23" s="175">
        <v>2004</v>
      </c>
      <c r="F23" s="102" t="s">
        <v>62</v>
      </c>
      <c r="G23" s="117" t="s">
        <v>156</v>
      </c>
      <c r="H23" s="177">
        <v>7.9293981481481479E-2</v>
      </c>
      <c r="I23" s="177"/>
      <c r="J23" s="118">
        <f>IFERROR($K$19*3600/(HOUR(H23)*3600+MINUTE(H23)*60+SECOND(H23)),"")</f>
        <v>47.292366077944827</v>
      </c>
      <c r="K23" s="104"/>
      <c r="L23" s="127"/>
      <c r="M23" s="112">
        <v>0.52470358796296301</v>
      </c>
      <c r="N23" s="110">
        <v>0.51249999999999596</v>
      </c>
      <c r="O23" s="65"/>
      <c r="P23" s="65"/>
      <c r="Q23" s="65"/>
      <c r="R23" s="65"/>
      <c r="S23" s="65"/>
      <c r="T23" s="65"/>
    </row>
    <row r="24" spans="1:20" s="101" customFormat="1" ht="27.75" customHeight="1" x14ac:dyDescent="0.2">
      <c r="A24" s="126">
        <v>2</v>
      </c>
      <c r="B24" s="113">
        <v>8</v>
      </c>
      <c r="C24" s="113">
        <v>10083179096</v>
      </c>
      <c r="D24" s="114" t="s">
        <v>108</v>
      </c>
      <c r="E24" s="175">
        <v>2005</v>
      </c>
      <c r="F24" s="102" t="s">
        <v>62</v>
      </c>
      <c r="G24" s="117" t="s">
        <v>156</v>
      </c>
      <c r="H24" s="177">
        <v>7.9374999999999987E-2</v>
      </c>
      <c r="I24" s="178">
        <f>H24-$H$23</f>
        <v>8.1018518518508054E-5</v>
      </c>
      <c r="J24" s="118">
        <f t="shared" ref="J24:J35" si="0">IFERROR($K$19*3600/(HOUR(H24)*3600+MINUTE(H24)*60+SECOND(H24)),"")</f>
        <v>47.244094488188978</v>
      </c>
      <c r="K24" s="104"/>
      <c r="L24" s="127"/>
      <c r="M24" s="112">
        <v>0.5149914351851852</v>
      </c>
      <c r="N24" s="110">
        <v>0.50277777777777399</v>
      </c>
      <c r="O24" s="65"/>
      <c r="P24" s="65"/>
      <c r="Q24" s="65"/>
      <c r="R24" s="65"/>
      <c r="S24" s="65"/>
      <c r="T24" s="65"/>
    </row>
    <row r="25" spans="1:20" s="101" customFormat="1" ht="27.75" customHeight="1" x14ac:dyDescent="0.2">
      <c r="A25" s="126">
        <v>3</v>
      </c>
      <c r="B25" s="113">
        <v>49</v>
      </c>
      <c r="C25" s="113">
        <v>10083057141</v>
      </c>
      <c r="D25" s="114" t="s">
        <v>214</v>
      </c>
      <c r="E25" s="175">
        <v>2005</v>
      </c>
      <c r="F25" s="115" t="s">
        <v>62</v>
      </c>
      <c r="G25" s="117" t="s">
        <v>215</v>
      </c>
      <c r="H25" s="177">
        <v>7.9374999999999987E-2</v>
      </c>
      <c r="I25" s="178">
        <f t="shared" ref="I25:I35" si="1">H25-$H$23</f>
        <v>8.1018518518508054E-5</v>
      </c>
      <c r="J25" s="118">
        <f t="shared" si="0"/>
        <v>47.244094488188978</v>
      </c>
      <c r="K25" s="104"/>
      <c r="L25" s="128"/>
      <c r="M25" s="111">
        <v>0.47557743055555557</v>
      </c>
      <c r="N25" s="110">
        <v>0.46319444444444402</v>
      </c>
    </row>
    <row r="26" spans="1:20" s="101" customFormat="1" ht="27.75" customHeight="1" x14ac:dyDescent="0.2">
      <c r="A26" s="126">
        <v>4</v>
      </c>
      <c r="B26" s="113">
        <v>29</v>
      </c>
      <c r="C26" s="113">
        <v>10104337224</v>
      </c>
      <c r="D26" s="114" t="s">
        <v>216</v>
      </c>
      <c r="E26" s="175">
        <v>2005</v>
      </c>
      <c r="F26" s="115" t="s">
        <v>62</v>
      </c>
      <c r="G26" s="117" t="s">
        <v>182</v>
      </c>
      <c r="H26" s="177">
        <v>8.0729166666666671E-2</v>
      </c>
      <c r="I26" s="178">
        <f t="shared" si="1"/>
        <v>1.4351851851851921E-3</v>
      </c>
      <c r="J26" s="118">
        <f t="shared" si="0"/>
        <v>46.451612903225808</v>
      </c>
      <c r="K26" s="104"/>
      <c r="L26" s="127"/>
      <c r="M26" s="112">
        <v>0.50898958333333333</v>
      </c>
      <c r="N26" s="110">
        <v>0.49652777777777501</v>
      </c>
      <c r="O26" s="65"/>
      <c r="P26" s="65"/>
      <c r="Q26" s="65"/>
      <c r="R26" s="65"/>
      <c r="S26" s="65"/>
      <c r="T26" s="65"/>
    </row>
    <row r="27" spans="1:20" s="101" customFormat="1" ht="27.75" customHeight="1" x14ac:dyDescent="0.2">
      <c r="A27" s="126">
        <v>5</v>
      </c>
      <c r="B27" s="113">
        <v>5</v>
      </c>
      <c r="C27" s="113">
        <v>10092425220</v>
      </c>
      <c r="D27" s="114" t="s">
        <v>217</v>
      </c>
      <c r="E27" s="175">
        <v>2004</v>
      </c>
      <c r="F27" s="102" t="s">
        <v>170</v>
      </c>
      <c r="G27" s="117" t="s">
        <v>180</v>
      </c>
      <c r="H27" s="177">
        <v>8.0729166666666671E-2</v>
      </c>
      <c r="I27" s="178">
        <f t="shared" si="1"/>
        <v>1.4351851851851921E-3</v>
      </c>
      <c r="J27" s="118">
        <f t="shared" si="0"/>
        <v>46.451612903225808</v>
      </c>
      <c r="K27" s="104"/>
      <c r="L27" s="127"/>
      <c r="M27" s="112">
        <v>0.52706354166666669</v>
      </c>
      <c r="N27" s="110">
        <v>0.51458333333332895</v>
      </c>
      <c r="O27" s="65"/>
      <c r="P27" s="65"/>
      <c r="Q27" s="65"/>
      <c r="R27" s="65"/>
      <c r="S27" s="65"/>
      <c r="T27" s="65"/>
    </row>
    <row r="28" spans="1:20" s="101" customFormat="1" ht="27.75" customHeight="1" x14ac:dyDescent="0.2">
      <c r="A28" s="126">
        <v>6</v>
      </c>
      <c r="B28" s="113">
        <v>45</v>
      </c>
      <c r="C28" s="113">
        <v>10083185867</v>
      </c>
      <c r="D28" s="114" t="s">
        <v>218</v>
      </c>
      <c r="E28" s="175">
        <v>2005</v>
      </c>
      <c r="F28" s="102" t="s">
        <v>62</v>
      </c>
      <c r="G28" s="117" t="s">
        <v>180</v>
      </c>
      <c r="H28" s="177">
        <v>8.2824074074074064E-2</v>
      </c>
      <c r="I28" s="178">
        <f t="shared" si="1"/>
        <v>3.5300925925925847E-3</v>
      </c>
      <c r="J28" s="118">
        <f t="shared" si="0"/>
        <v>45.276690888764676</v>
      </c>
      <c r="K28" s="104"/>
      <c r="L28" s="127"/>
      <c r="M28" s="112">
        <v>0.5216108796296296</v>
      </c>
      <c r="N28" s="110">
        <v>0.50902777777777397</v>
      </c>
      <c r="O28" s="65"/>
      <c r="P28" s="65"/>
      <c r="Q28" s="65"/>
      <c r="R28" s="65"/>
      <c r="S28" s="65"/>
      <c r="T28" s="65"/>
    </row>
    <row r="29" spans="1:20" s="101" customFormat="1" ht="27.75" customHeight="1" x14ac:dyDescent="0.2">
      <c r="A29" s="126">
        <v>7</v>
      </c>
      <c r="B29" s="113">
        <v>47</v>
      </c>
      <c r="C29" s="113">
        <v>10095059172</v>
      </c>
      <c r="D29" s="114" t="s">
        <v>219</v>
      </c>
      <c r="E29" s="175">
        <v>2005</v>
      </c>
      <c r="F29" s="115" t="s">
        <v>170</v>
      </c>
      <c r="G29" s="117" t="s">
        <v>220</v>
      </c>
      <c r="H29" s="177">
        <v>8.7685185185185185E-2</v>
      </c>
      <c r="I29" s="178">
        <f t="shared" si="1"/>
        <v>8.3912037037037063E-3</v>
      </c>
      <c r="J29" s="118">
        <f t="shared" si="0"/>
        <v>42.766631467793033</v>
      </c>
      <c r="K29" s="104"/>
      <c r="L29" s="127"/>
      <c r="M29" s="112">
        <v>0.49808935185185188</v>
      </c>
      <c r="N29" s="110">
        <v>0.485416666666664</v>
      </c>
      <c r="O29" s="65"/>
      <c r="P29" s="65"/>
      <c r="Q29" s="65"/>
      <c r="R29" s="65"/>
      <c r="S29" s="65"/>
      <c r="T29" s="65"/>
    </row>
    <row r="30" spans="1:20" s="101" customFormat="1" ht="27.75" customHeight="1" x14ac:dyDescent="0.2">
      <c r="A30" s="126">
        <v>8</v>
      </c>
      <c r="B30" s="113">
        <v>44</v>
      </c>
      <c r="C30" s="113">
        <v>10062636217</v>
      </c>
      <c r="D30" s="114" t="s">
        <v>221</v>
      </c>
      <c r="E30" s="175">
        <v>2004</v>
      </c>
      <c r="F30" s="115" t="s">
        <v>62</v>
      </c>
      <c r="G30" s="117" t="s">
        <v>97</v>
      </c>
      <c r="H30" s="177">
        <v>8.7685185185185185E-2</v>
      </c>
      <c r="I30" s="178">
        <f t="shared" si="1"/>
        <v>8.3912037037037063E-3</v>
      </c>
      <c r="J30" s="118">
        <f t="shared" si="0"/>
        <v>42.766631467793033</v>
      </c>
      <c r="K30" s="104"/>
      <c r="L30" s="127"/>
      <c r="M30" s="112">
        <v>0.48635578703703702</v>
      </c>
      <c r="N30" s="110">
        <v>0.47361111111110998</v>
      </c>
      <c r="O30" s="65"/>
      <c r="P30" s="65"/>
      <c r="Q30" s="65"/>
      <c r="R30" s="65"/>
      <c r="S30" s="65"/>
      <c r="T30" s="65"/>
    </row>
    <row r="31" spans="1:20" s="101" customFormat="1" ht="27.75" customHeight="1" x14ac:dyDescent="0.2">
      <c r="A31" s="126">
        <v>9</v>
      </c>
      <c r="B31" s="113">
        <v>24</v>
      </c>
      <c r="C31" s="113">
        <v>10091956081</v>
      </c>
      <c r="D31" s="114" t="s">
        <v>222</v>
      </c>
      <c r="E31" s="175">
        <v>2004</v>
      </c>
      <c r="F31" s="115" t="s">
        <v>62</v>
      </c>
      <c r="G31" s="117" t="s">
        <v>181</v>
      </c>
      <c r="H31" s="177">
        <v>8.7685185185185185E-2</v>
      </c>
      <c r="I31" s="178">
        <f t="shared" si="1"/>
        <v>8.3912037037037063E-3</v>
      </c>
      <c r="J31" s="118">
        <f t="shared" si="0"/>
        <v>42.766631467793033</v>
      </c>
      <c r="K31" s="104"/>
      <c r="L31" s="127"/>
      <c r="M31" s="112">
        <v>0.5342844907407408</v>
      </c>
      <c r="N31" s="110">
        <v>0.52152777777777304</v>
      </c>
      <c r="O31" s="65"/>
      <c r="P31" s="65"/>
      <c r="Q31" s="65"/>
      <c r="R31" s="65"/>
      <c r="S31" s="65"/>
      <c r="T31" s="65"/>
    </row>
    <row r="32" spans="1:20" s="101" customFormat="1" ht="27.75" customHeight="1" x14ac:dyDescent="0.2">
      <c r="A32" s="126">
        <v>10</v>
      </c>
      <c r="B32" s="113">
        <v>6</v>
      </c>
      <c r="C32" s="113">
        <v>10093599627</v>
      </c>
      <c r="D32" s="114" t="s">
        <v>223</v>
      </c>
      <c r="E32" s="175">
        <v>2005</v>
      </c>
      <c r="F32" s="115" t="s">
        <v>62</v>
      </c>
      <c r="G32" s="117" t="s">
        <v>132</v>
      </c>
      <c r="H32" s="177">
        <v>8.7685185185185185E-2</v>
      </c>
      <c r="I32" s="178">
        <f t="shared" si="1"/>
        <v>8.3912037037037063E-3</v>
      </c>
      <c r="J32" s="118">
        <f t="shared" si="0"/>
        <v>42.766631467793033</v>
      </c>
      <c r="K32" s="103"/>
      <c r="L32" s="128"/>
      <c r="M32" s="111">
        <v>0.47817696759259259</v>
      </c>
      <c r="N32" s="110">
        <v>0.46527777777777701</v>
      </c>
    </row>
    <row r="33" spans="1:20" s="101" customFormat="1" ht="27.75" customHeight="1" x14ac:dyDescent="0.2">
      <c r="A33" s="126">
        <v>11</v>
      </c>
      <c r="B33" s="113">
        <v>27</v>
      </c>
      <c r="C33" s="113">
        <v>10092735923</v>
      </c>
      <c r="D33" s="114" t="s">
        <v>224</v>
      </c>
      <c r="E33" s="175">
        <v>2005</v>
      </c>
      <c r="F33" s="115" t="s">
        <v>62</v>
      </c>
      <c r="G33" s="117" t="s">
        <v>181</v>
      </c>
      <c r="H33" s="177">
        <v>9.2546296296296293E-2</v>
      </c>
      <c r="I33" s="178">
        <f t="shared" si="1"/>
        <v>1.3252314814814814E-2</v>
      </c>
      <c r="J33" s="118">
        <f t="shared" si="0"/>
        <v>40.520260130065033</v>
      </c>
      <c r="K33" s="104"/>
      <c r="L33" s="127"/>
      <c r="M33" s="112">
        <v>0.50597812500000006</v>
      </c>
      <c r="N33" s="110">
        <v>0.49305555555555303</v>
      </c>
      <c r="O33" s="65"/>
      <c r="P33" s="65"/>
      <c r="Q33" s="65"/>
      <c r="R33" s="65"/>
      <c r="S33" s="65"/>
      <c r="T33" s="65"/>
    </row>
    <row r="34" spans="1:20" s="101" customFormat="1" ht="27.75" customHeight="1" x14ac:dyDescent="0.2">
      <c r="A34" s="126">
        <v>12</v>
      </c>
      <c r="B34" s="113">
        <v>22</v>
      </c>
      <c r="C34" s="113">
        <v>10076518230</v>
      </c>
      <c r="D34" s="114" t="s">
        <v>225</v>
      </c>
      <c r="E34" s="175">
        <v>2004</v>
      </c>
      <c r="F34" s="115" t="s">
        <v>62</v>
      </c>
      <c r="G34" s="117" t="s">
        <v>181</v>
      </c>
      <c r="H34" s="177">
        <v>9.2546296296296293E-2</v>
      </c>
      <c r="I34" s="178">
        <f t="shared" si="1"/>
        <v>1.3252314814814814E-2</v>
      </c>
      <c r="J34" s="118">
        <f t="shared" si="0"/>
        <v>40.520260130065033</v>
      </c>
      <c r="K34" s="104"/>
      <c r="L34" s="127"/>
      <c r="M34" s="112">
        <v>0.52681192129629628</v>
      </c>
      <c r="N34" s="110">
        <v>0.51388888888888395</v>
      </c>
      <c r="O34" s="65"/>
      <c r="P34" s="65"/>
      <c r="Q34" s="65"/>
      <c r="R34" s="65"/>
      <c r="S34" s="65"/>
      <c r="T34" s="65"/>
    </row>
    <row r="35" spans="1:20" ht="27.75" customHeight="1" thickBot="1" x14ac:dyDescent="0.25">
      <c r="A35" s="129">
        <v>13</v>
      </c>
      <c r="B35" s="130">
        <v>18</v>
      </c>
      <c r="C35" s="130"/>
      <c r="D35" s="131" t="s">
        <v>226</v>
      </c>
      <c r="E35" s="176">
        <v>2005</v>
      </c>
      <c r="F35" s="180" t="s">
        <v>171</v>
      </c>
      <c r="G35" s="132" t="s">
        <v>181</v>
      </c>
      <c r="H35" s="241">
        <v>9.7407407407407401E-2</v>
      </c>
      <c r="I35" s="179">
        <f t="shared" si="1"/>
        <v>1.8113425925925922E-2</v>
      </c>
      <c r="J35" s="133">
        <f t="shared" si="0"/>
        <v>38.49809885931559</v>
      </c>
      <c r="K35" s="181"/>
      <c r="L35" s="182"/>
      <c r="M35" s="112">
        <v>0.49626215277777774</v>
      </c>
      <c r="N35" s="110">
        <v>0.48333333333333101</v>
      </c>
    </row>
    <row r="36" spans="1:20" ht="6.75" customHeight="1" thickTop="1" thickBot="1" x14ac:dyDescent="0.25">
      <c r="A36" s="120"/>
      <c r="B36" s="121"/>
      <c r="C36" s="121"/>
      <c r="D36" s="122"/>
      <c r="E36" s="123"/>
      <c r="F36" s="116"/>
      <c r="G36" s="124"/>
      <c r="H36" s="125"/>
      <c r="I36" s="125"/>
      <c r="J36" s="125"/>
      <c r="K36" s="125"/>
      <c r="L36" s="125"/>
    </row>
    <row r="37" spans="1:20" ht="15.75" thickTop="1" x14ac:dyDescent="0.2">
      <c r="A37" s="226" t="s">
        <v>50</v>
      </c>
      <c r="B37" s="227"/>
      <c r="C37" s="227"/>
      <c r="D37" s="227"/>
      <c r="E37" s="227"/>
      <c r="F37" s="227"/>
      <c r="G37" s="227" t="s">
        <v>51</v>
      </c>
      <c r="H37" s="227"/>
      <c r="I37" s="227"/>
      <c r="J37" s="227"/>
      <c r="K37" s="227"/>
      <c r="L37" s="228"/>
    </row>
    <row r="38" spans="1:20" x14ac:dyDescent="0.2">
      <c r="A38" s="134" t="s">
        <v>227</v>
      </c>
      <c r="B38" s="135"/>
      <c r="C38" s="136"/>
      <c r="D38" s="135"/>
      <c r="E38" s="137"/>
      <c r="F38" s="138"/>
      <c r="G38" s="139" t="s">
        <v>183</v>
      </c>
      <c r="H38" s="140">
        <v>8</v>
      </c>
      <c r="I38" s="141"/>
      <c r="J38" s="142"/>
      <c r="K38" s="143" t="s">
        <v>184</v>
      </c>
      <c r="L38" s="144">
        <f>COUNTIF(F23:F35,"ЗМС")</f>
        <v>0</v>
      </c>
    </row>
    <row r="39" spans="1:20" x14ac:dyDescent="0.2">
      <c r="A39" s="134" t="s">
        <v>205</v>
      </c>
      <c r="B39" s="135"/>
      <c r="C39" s="145"/>
      <c r="D39" s="135"/>
      <c r="E39" s="146"/>
      <c r="F39" s="147"/>
      <c r="G39" s="148" t="s">
        <v>185</v>
      </c>
      <c r="H39" s="149">
        <f>H40+H45</f>
        <v>13</v>
      </c>
      <c r="I39" s="150"/>
      <c r="J39" s="151"/>
      <c r="K39" s="143" t="s">
        <v>186</v>
      </c>
      <c r="L39" s="144">
        <f>COUNTIF(F23:F35,"МСМК")</f>
        <v>0</v>
      </c>
    </row>
    <row r="40" spans="1:20" x14ac:dyDescent="0.2">
      <c r="A40" s="134" t="s">
        <v>206</v>
      </c>
      <c r="B40" s="135"/>
      <c r="C40" s="152"/>
      <c r="D40" s="135"/>
      <c r="E40" s="146"/>
      <c r="F40" s="147"/>
      <c r="G40" s="148" t="s">
        <v>187</v>
      </c>
      <c r="H40" s="149">
        <f>H41+H42+H43+H44</f>
        <v>13</v>
      </c>
      <c r="I40" s="150"/>
      <c r="J40" s="151"/>
      <c r="K40" s="143" t="s">
        <v>188</v>
      </c>
      <c r="L40" s="144">
        <f>COUNTIF(F23:F35,"МС")</f>
        <v>0</v>
      </c>
    </row>
    <row r="41" spans="1:20" x14ac:dyDescent="0.2">
      <c r="A41" s="134" t="s">
        <v>207</v>
      </c>
      <c r="B41" s="135"/>
      <c r="C41" s="152"/>
      <c r="D41" s="135"/>
      <c r="E41" s="146"/>
      <c r="F41" s="147"/>
      <c r="G41" s="148" t="s">
        <v>189</v>
      </c>
      <c r="H41" s="149">
        <f>COUNT(A23:A143)</f>
        <v>13</v>
      </c>
      <c r="I41" s="150"/>
      <c r="J41" s="151"/>
      <c r="K41" s="153" t="s">
        <v>62</v>
      </c>
      <c r="L41" s="144">
        <f>COUNTIF(F23:F35,"КМС")</f>
        <v>10</v>
      </c>
    </row>
    <row r="42" spans="1:20" x14ac:dyDescent="0.2">
      <c r="A42" s="154"/>
      <c r="B42" s="135"/>
      <c r="C42" s="152"/>
      <c r="D42" s="135"/>
      <c r="E42" s="146"/>
      <c r="F42" s="147"/>
      <c r="G42" s="148" t="s">
        <v>190</v>
      </c>
      <c r="H42" s="149">
        <f>COUNTIF(A23:A142,"ЛИМ")</f>
        <v>0</v>
      </c>
      <c r="I42" s="150"/>
      <c r="J42" s="151"/>
      <c r="K42" s="153" t="s">
        <v>171</v>
      </c>
      <c r="L42" s="144">
        <f>COUNTIF(F23:F35,"1 СР")</f>
        <v>1</v>
      </c>
    </row>
    <row r="43" spans="1:20" x14ac:dyDescent="0.2">
      <c r="A43" s="154"/>
      <c r="B43" s="135"/>
      <c r="C43" s="135"/>
      <c r="D43" s="135"/>
      <c r="E43" s="146"/>
      <c r="F43" s="147"/>
      <c r="G43" s="148" t="s">
        <v>191</v>
      </c>
      <c r="H43" s="149">
        <f>COUNTIF(A23:A142,"НФ")</f>
        <v>0</v>
      </c>
      <c r="I43" s="150"/>
      <c r="J43" s="151"/>
      <c r="K43" s="153" t="s">
        <v>170</v>
      </c>
      <c r="L43" s="144">
        <f>COUNTIF(F23:F35,"2 СР")</f>
        <v>2</v>
      </c>
    </row>
    <row r="44" spans="1:20" x14ac:dyDescent="0.2">
      <c r="A44" s="154"/>
      <c r="B44" s="135"/>
      <c r="C44" s="135"/>
      <c r="D44" s="135"/>
      <c r="E44" s="146"/>
      <c r="F44" s="147"/>
      <c r="G44" s="148" t="s">
        <v>192</v>
      </c>
      <c r="H44" s="149">
        <f>COUNTIF(A23:A142,"ДСКВ")</f>
        <v>0</v>
      </c>
      <c r="I44" s="150"/>
      <c r="J44" s="151"/>
      <c r="K44" s="153" t="s">
        <v>169</v>
      </c>
      <c r="L44" s="144">
        <f>COUNTIF(F23:F36,"3 СР")</f>
        <v>0</v>
      </c>
    </row>
    <row r="45" spans="1:20" x14ac:dyDescent="0.2">
      <c r="A45" s="154"/>
      <c r="B45" s="135"/>
      <c r="C45" s="135"/>
      <c r="D45" s="135"/>
      <c r="E45" s="155"/>
      <c r="F45" s="156"/>
      <c r="G45" s="148" t="s">
        <v>193</v>
      </c>
      <c r="H45" s="149">
        <f>COUNTIF(A23:A142,"НС")</f>
        <v>0</v>
      </c>
      <c r="I45" s="157"/>
      <c r="J45" s="158"/>
      <c r="K45" s="143"/>
      <c r="L45" s="159"/>
    </row>
    <row r="46" spans="1:20" x14ac:dyDescent="0.2">
      <c r="A46" s="160"/>
      <c r="B46" s="161"/>
      <c r="C46" s="161"/>
      <c r="D46" s="162"/>
      <c r="E46" s="163"/>
      <c r="F46" s="164"/>
      <c r="G46" s="164"/>
      <c r="H46" s="165"/>
      <c r="I46" s="166"/>
      <c r="J46" s="167"/>
      <c r="K46" s="164"/>
      <c r="L46" s="168"/>
    </row>
    <row r="47" spans="1:20" ht="15.75" x14ac:dyDescent="0.2">
      <c r="A47" s="229" t="s">
        <v>52</v>
      </c>
      <c r="B47" s="230"/>
      <c r="C47" s="230"/>
      <c r="D47" s="230"/>
      <c r="E47" s="230" t="s">
        <v>53</v>
      </c>
      <c r="F47" s="230"/>
      <c r="G47" s="230"/>
      <c r="H47" s="230" t="s">
        <v>54</v>
      </c>
      <c r="I47" s="230"/>
      <c r="J47" s="230" t="s">
        <v>194</v>
      </c>
      <c r="K47" s="230"/>
      <c r="L47" s="231"/>
    </row>
    <row r="48" spans="1:20" x14ac:dyDescent="0.2">
      <c r="A48" s="236"/>
      <c r="B48" s="237"/>
      <c r="C48" s="237"/>
      <c r="D48" s="237"/>
      <c r="E48" s="237"/>
      <c r="F48" s="234"/>
      <c r="G48" s="234"/>
      <c r="H48" s="234"/>
      <c r="I48" s="234"/>
      <c r="J48" s="234"/>
      <c r="K48" s="234"/>
      <c r="L48" s="235"/>
    </row>
    <row r="49" spans="1:12" x14ac:dyDescent="0.2">
      <c r="A49" s="169"/>
      <c r="B49" s="170"/>
      <c r="C49" s="170"/>
      <c r="D49" s="170"/>
      <c r="E49" s="171"/>
      <c r="F49" s="170"/>
      <c r="G49" s="170"/>
      <c r="H49" s="165"/>
      <c r="I49" s="165"/>
      <c r="J49" s="170"/>
      <c r="K49" s="170"/>
      <c r="L49" s="172"/>
    </row>
    <row r="50" spans="1:12" x14ac:dyDescent="0.2">
      <c r="A50" s="169"/>
      <c r="B50" s="170"/>
      <c r="C50" s="170"/>
      <c r="D50" s="170"/>
      <c r="E50" s="171"/>
      <c r="F50" s="170"/>
      <c r="G50" s="170"/>
      <c r="H50" s="165"/>
      <c r="I50" s="165"/>
      <c r="J50" s="170"/>
      <c r="K50" s="170"/>
      <c r="L50" s="172"/>
    </row>
    <row r="51" spans="1:12" x14ac:dyDescent="0.2">
      <c r="A51" s="236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8"/>
    </row>
    <row r="52" spans="1:12" x14ac:dyDescent="0.2">
      <c r="A52" s="236"/>
      <c r="B52" s="237"/>
      <c r="C52" s="237"/>
      <c r="D52" s="237"/>
      <c r="E52" s="237"/>
      <c r="F52" s="239"/>
      <c r="G52" s="239"/>
      <c r="H52" s="239"/>
      <c r="I52" s="239"/>
      <c r="J52" s="239"/>
      <c r="K52" s="239"/>
      <c r="L52" s="240"/>
    </row>
    <row r="53" spans="1:12" ht="13.5" thickBot="1" x14ac:dyDescent="0.25">
      <c r="A53" s="232"/>
      <c r="B53" s="233"/>
      <c r="C53" s="233"/>
      <c r="D53" s="233"/>
      <c r="E53" s="234" t="str">
        <f>G17</f>
        <v>САВИЦКИЙ К.Н. (ВК, г. НОВОСИБИРСК)</v>
      </c>
      <c r="F53" s="234"/>
      <c r="G53" s="234"/>
      <c r="H53" s="234" t="str">
        <f>G18</f>
        <v>СЛАБКОВСКАЯ В.Н. ( 1К, г. ОМСК)</v>
      </c>
      <c r="I53" s="234"/>
      <c r="J53" s="234" t="str">
        <f>G19</f>
        <v>ДОЦЕНКО С.А. (ВК, г. ОМСК)</v>
      </c>
      <c r="K53" s="234"/>
      <c r="L53" s="235"/>
    </row>
    <row r="54" spans="1:12" ht="13.5" thickTop="1" x14ac:dyDescent="0.2"/>
  </sheetData>
  <sortState xmlns:xlrd2="http://schemas.microsoft.com/office/spreadsheetml/2017/richdata2" ref="A23:U59">
    <sortCondition ref="A23:A59"/>
  </sortState>
  <mergeCells count="41">
    <mergeCell ref="A53:D53"/>
    <mergeCell ref="E53:G53"/>
    <mergeCell ref="H53:I53"/>
    <mergeCell ref="J53:L53"/>
    <mergeCell ref="A48:E48"/>
    <mergeCell ref="F48:L48"/>
    <mergeCell ref="A51:E51"/>
    <mergeCell ref="F51:L51"/>
    <mergeCell ref="A52:E52"/>
    <mergeCell ref="F52:L52"/>
    <mergeCell ref="A37:F37"/>
    <mergeCell ref="G37:L37"/>
    <mergeCell ref="A47:D47"/>
    <mergeCell ref="E47:G47"/>
    <mergeCell ref="H47:I47"/>
    <mergeCell ref="J47:L47"/>
    <mergeCell ref="I21:I22"/>
    <mergeCell ref="J21:J22"/>
    <mergeCell ref="A7:L7"/>
    <mergeCell ref="A1:L1"/>
    <mergeCell ref="A2:L2"/>
    <mergeCell ref="A4:L4"/>
    <mergeCell ref="A5:L5"/>
    <mergeCell ref="A6:L6"/>
    <mergeCell ref="A3:L3"/>
    <mergeCell ref="M21:M22"/>
    <mergeCell ref="N21:N22"/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73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инд гонка на время без отсечек</vt:lpstr>
      <vt:lpstr>'инд гонка на время без отсечек'!Заголовки_для_печати</vt:lpstr>
      <vt:lpstr>'Стартовый протокол'!Заголовки_для_печати</vt:lpstr>
      <vt:lpstr>'инд гонка на время без отсечек'!Область_печати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Раиса Оганесян</cp:lastModifiedBy>
  <cp:lastPrinted>2021-04-27T09:33:46Z</cp:lastPrinted>
  <dcterms:created xsi:type="dcterms:W3CDTF">2021-04-24T14:29:38Z</dcterms:created>
  <dcterms:modified xsi:type="dcterms:W3CDTF">2022-05-25T16:40:48Z</dcterms:modified>
</cp:coreProperties>
</file>