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-105" yWindow="-105" windowWidth="20730" windowHeight="11760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Критериум!$A$1:$Y$44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3" i="91" l="1"/>
  <c r="V44" i="91"/>
  <c r="F44" i="91"/>
  <c r="Y34" i="91" s="1"/>
  <c r="Y30" i="91" l="1"/>
  <c r="V32" i="91"/>
  <c r="V36" i="91"/>
  <c r="V35" i="91"/>
  <c r="V34" i="91"/>
  <c r="V33" i="91"/>
  <c r="V31" i="91" s="1"/>
  <c r="V30" i="91" l="1"/>
  <c r="Y35" i="91"/>
  <c r="Y33" i="91"/>
  <c r="Y32" i="91"/>
  <c r="Y31" i="91"/>
  <c r="Y29" i="91"/>
  <c r="V24" i="91" l="1"/>
  <c r="V25" i="91"/>
  <c r="V26" i="91"/>
</calcChain>
</file>

<file path=xl/sharedStrings.xml><?xml version="1.0" encoding="utf-8"?>
<sst xmlns="http://schemas.openxmlformats.org/spreadsheetml/2006/main" count="81" uniqueCount="73">
  <si>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</si>
  <si>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</si>
  <si>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</si>
  <si>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</si>
  <si>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</si>
  <si>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</si>
  <si>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</si>
  <si>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</si>
  <si>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</si>
  <si>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</si>
  <si>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</si>
  <si>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</si>
  <si>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</si>
  <si>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</si>
  <si>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</si>
  <si>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</si>
  <si>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</si>
  <si>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</si>
  <si>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</si>
  <si>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</si>
  <si>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</si>
  <si>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</si>
  <si>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</si>
  <si>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</si>
  <si>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</si>
  <si>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</si>
  <si>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</si>
  <si>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</si>
  <si>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</si>
  <si>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</si>
  <si>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</si>
  <si>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</si>
  <si>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</si>
  <si>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</si>
  <si>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</si>
  <si>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</si>
  <si>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</si>
  <si>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ДИСТАНЦИЯ: ДЛИНА КРУГА/КРУГОВ</t>
  </si>
  <si>
    <t>шоссе - критериум 20-40 км</t>
  </si>
  <si>
    <t>1 СР</t>
  </si>
  <si>
    <t>Место на основном финише</t>
  </si>
  <si>
    <t>UCI ID</t>
  </si>
  <si>
    <t/>
  </si>
  <si>
    <t xml:space="preserve">НАЧАЛО ГОНКИ: 10ч 00м </t>
  </si>
  <si>
    <t>№ ВРВС: 0080721811С</t>
  </si>
  <si>
    <t>2 СР</t>
  </si>
  <si>
    <t>3 СР</t>
  </si>
  <si>
    <t>Лимит времени</t>
  </si>
  <si>
    <t>ВСЕРОССИЙСКИЕ СОРЕВНОВАНИЯ</t>
  </si>
  <si>
    <t xml:space="preserve">МАКСИМАЛЬНЫЙ ПЕРЕПАД (HD)(м): </t>
  </si>
  <si>
    <t xml:space="preserve">СУММА ПОЛОЖИТЕЛЬНЫХ ПЕРЕПАДОВ ВЫСОТЫ НА ДИСТАНЦИИ (ТС)(м): </t>
  </si>
  <si>
    <t>Юниорки 17-18 лет</t>
  </si>
  <si>
    <t>Федерация велосипедного спорта Хабаровского края</t>
  </si>
  <si>
    <t>Министерство физической культуры и спорта Хабаровского края</t>
  </si>
  <si>
    <t>№ ЕКП 2021: 43496</t>
  </si>
  <si>
    <t>СТАРОДУБЦЕВ А.Ю. (ВК, г. Хабаровск)</t>
  </si>
  <si>
    <t>ЛЕБЕДЕВ А.Ю. (ВК, г. Хабаровск)</t>
  </si>
  <si>
    <t>ЖЕРЕБЦОВА М.С. (ВК, г. Чита)</t>
  </si>
  <si>
    <t>НАЗВАНИЕ ТРАССЫ / РЕГ. НОМЕР: СК "Энергия"</t>
  </si>
  <si>
    <t>МЕСТО ПРОВЕДЕНИЯ: г. Хабаровск</t>
  </si>
  <si>
    <t>ОКОНЧАНИЕ ГОНКИ: 14ч 00м</t>
  </si>
  <si>
    <t xml:space="preserve">0,8 км/26 </t>
  </si>
  <si>
    <t>ДАТА ПРОВЕДЕНИЯ: 08 сентября 2021 года</t>
  </si>
  <si>
    <t>Симакова Алена</t>
  </si>
  <si>
    <t>Иванова Марианна</t>
  </si>
  <si>
    <t>Хабаровский край</t>
  </si>
  <si>
    <t>Пхенда Нелли</t>
  </si>
  <si>
    <t>Лукина Наталья</t>
  </si>
  <si>
    <t>Хабаровский край, Забайкальский край</t>
  </si>
  <si>
    <t>Температура: +17+ 22,0</t>
  </si>
  <si>
    <t>Влажность: 65%</t>
  </si>
  <si>
    <t>Осадки: без осадков</t>
  </si>
  <si>
    <t xml:space="preserve">Ветер: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</si>
</sst>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2" fillId="0" borderId="0"/>
  </cellStyleXfs>
  <cellXfs count="150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1" fontId="17" fillId="0" borderId="1" xfId="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8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11" fillId="0" borderId="5" xfId="0" applyNumberFormat="1" applyFont="1" applyFill="1" applyBorder="1" applyAlignment="1">
      <alignment vertical="center"/>
    </xf>
    <xf numFmtId="14" fontId="11" fillId="0" borderId="5" xfId="0" applyNumberFormat="1" applyFont="1" applyBorder="1" applyAlignment="1">
      <alignment horizontal="right" vertical="center"/>
    </xf>
    <xf numFmtId="14" fontId="11" fillId="0" borderId="21" xfId="0" applyNumberFormat="1" applyFont="1" applyBorder="1" applyAlignment="1">
      <alignment horizontal="right" vertical="center"/>
    </xf>
    <xf numFmtId="14" fontId="5" fillId="0" borderId="25" xfId="0" applyNumberFormat="1" applyFont="1" applyBorder="1" applyAlignment="1">
      <alignment vertical="center"/>
    </xf>
    <xf numFmtId="14" fontId="17" fillId="0" borderId="1" xfId="9" applyNumberFormat="1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14" fillId="3" borderId="1" xfId="3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2" borderId="24" xfId="0" applyFont="1" applyFill="1" applyBorder="1" applyAlignment="1">
      <alignment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3" borderId="35" xfId="3" applyFont="1" applyFill="1" applyBorder="1" applyAlignment="1">
      <alignment horizontal="center" vertical="center" wrapText="1"/>
    </xf>
    <xf numFmtId="0" fontId="17" fillId="0" borderId="35" xfId="8" applyFont="1" applyFill="1" applyBorder="1" applyAlignment="1">
      <alignment vertical="center" wrapText="1"/>
    </xf>
    <xf numFmtId="14" fontId="17" fillId="0" borderId="35" xfId="9" applyNumberFormat="1" applyFont="1" applyFill="1" applyBorder="1" applyAlignment="1">
      <alignment horizontal="center" vertical="center" wrapText="1"/>
    </xf>
    <xf numFmtId="164" fontId="14" fillId="0" borderId="35" xfId="0" applyNumberFormat="1" applyFont="1" applyFill="1" applyBorder="1" applyAlignment="1">
      <alignment horizontal="center" vertical="center" wrapText="1"/>
    </xf>
    <xf numFmtId="1" fontId="17" fillId="0" borderId="35" xfId="9" applyNumberFormat="1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 applyProtection="1">
      <alignment horizontal="center" vertical="center"/>
    </xf>
    <xf numFmtId="0" fontId="14" fillId="0" borderId="36" xfId="0" applyNumberFormat="1" applyFont="1" applyFill="1" applyBorder="1" applyAlignment="1" applyProtection="1">
      <alignment horizontal="center" vertical="center"/>
    </xf>
    <xf numFmtId="49" fontId="11" fillId="0" borderId="4" xfId="2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49" fontId="11" fillId="0" borderId="17" xfId="2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vertical="center"/>
    </xf>
    <xf numFmtId="0" fontId="17" fillId="0" borderId="1" xfId="9" applyFont="1" applyFill="1" applyBorder="1" applyAlignment="1">
      <alignment horizontal="center" vertical="center" wrapText="1"/>
    </xf>
    <xf numFmtId="0" fontId="17" fillId="0" borderId="35" xfId="9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/>
    </xf>
    <xf numFmtId="0" fontId="11" fillId="3" borderId="5" xfId="4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right" vertical="center"/>
    </xf>
    <xf numFmtId="0" fontId="11" fillId="3" borderId="30" xfId="4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0" fillId="2" borderId="32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4" fontId="10" fillId="2" borderId="32" xfId="3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right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171447</xdr:colOff>
      <xdr:row>0</xdr:row>
      <xdr:rowOff>13607</xdr:rowOff>
    </xdr:from>
    <xdr:to>
      <xdr:col>2</xdr:col>
      <xdr:colOff>19050</xdr:colOff>
      <xdr:row>3</xdr:row>
      <xdr:rowOff>95251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7" y="13607"/>
          <a:ext cx="857253" cy="938894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857250</xdr:colOff>
      <xdr:row>3</xdr:row>
      <xdr:rowOff>76200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238" y="43544"/>
          <a:ext cx="1463312" cy="889906"/>
        </a:xfrm>
        <a:prstGeom prst="rect">
          <a:avLst/>
        </a:prstGeom>
      </xdr:spPr>
    </xdr:pic>
    <xdr:clientData/>
  </xdr:twoCellAnchor>
  <xdr:oneCellAnchor>
    <xdr:from>
      <xdr:col>23</xdr:col>
      <xdr:colOff>571500</xdr:colOff>
      <xdr:row>0</xdr:row>
      <xdr:rowOff>95250</xdr:rowOff>
    </xdr:from>
    <xdr:ext cx="837943" cy="680357"/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06400" y="95250"/>
          <a:ext cx="837943" cy="680357"/>
        </a:xfrm>
        <a:prstGeom prst="rect">
          <a:avLst/>
        </a:prstGeom>
      </xdr:spPr>
    </xdr:pic>
    <xdr:clientData/>
  </xdr:oneCellAnchor>
  <xdr:oneCellAnchor>
    <xdr:from>
      <xdr:col>24</xdr:col>
      <xdr:colOff>471197</xdr:colOff>
      <xdr:row>0</xdr:row>
      <xdr:rowOff>95250</xdr:rowOff>
    </xdr:from>
    <xdr:ext cx="721268" cy="707573"/>
    <xdr:pic>
      <xdr:nvPicPr>
        <xdr:cNvPr id="8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77647" y="95250"/>
          <a:ext cx="721268" cy="7075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view="pageBreakPreview" zoomScale="50" zoomScaleNormal="90" zoomScaleSheetLayoutView="50" workbookViewId="0">
      <selection activeCell="AF23" sqref="AF23"/>
    </sheetView>
  </sheetViews>
  <sheetFormatPr defaultColWidth="9.140625" defaultRowHeight="12.75" x14ac:dyDescent="0.2"/>
  <cols>
    <col min="1" max="1" width="7" style="1" customWidth="1"/>
    <col min="2" max="2" width="7.85546875" style="11" customWidth="1"/>
    <col min="3" max="3" width="15.140625" style="11" customWidth="1"/>
    <col min="4" max="4" width="22.5703125" style="1" customWidth="1"/>
    <col min="5" max="5" width="12.28515625" style="64" customWidth="1"/>
    <col min="6" max="6" width="8.85546875" style="1" customWidth="1"/>
    <col min="7" max="7" width="19.5703125" style="1" customWidth="1"/>
    <col min="8" max="20" width="3.7109375" style="1" customWidth="1"/>
    <col min="21" max="21" width="19.28515625" style="1" customWidth="1"/>
    <col min="22" max="22" width="11.28515625" style="1" customWidth="1"/>
    <col min="23" max="23" width="10.42578125" style="1" customWidth="1"/>
    <col min="24" max="24" width="14.42578125" style="1" customWidth="1"/>
    <col min="25" max="25" width="18.7109375" style="1" customWidth="1"/>
    <col min="26" max="16384" width="9.140625" style="1"/>
  </cols>
  <sheetData>
    <row r="1" spans="1:25" ht="22.5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22.5" customHeight="1" x14ac:dyDescent="0.2">
      <c r="A2" s="105" t="s">
        <v>53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22.5" customHeight="1" x14ac:dyDescent="0.2">
      <c r="A3" s="105" t="s">
        <v>10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22.5" customHeight="1" x14ac:dyDescent="0.2">
      <c r="A4" s="105" t="s">
        <v>52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25" ht="9" customHeight="1" x14ac:dyDescent="0.2">
      <c r="A5" s="122" t="s">
        <v>42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1:25" s="2" customFormat="1" ht="20.25" customHeight="1" x14ac:dyDescent="0.2">
      <c r="A6" s="108" t="s">
        <v>48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25" s="2" customFormat="1" ht="18" customHeight="1" x14ac:dyDescent="0.2">
      <c r="A7" s="109" t="s">
        <v>16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5" s="2" customFormat="1" ht="4.5" customHeight="1" thickBot="1" x14ac:dyDescent="0.25">
      <c r="A8" s="109" t="s">
        <v>42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5" ht="24" customHeight="1" thickTop="1" x14ac:dyDescent="0.2">
      <c r="A9" s="110" t="s">
        <v>22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2"/>
    </row>
    <row r="10" spans="1:25" ht="18" customHeight="1" x14ac:dyDescent="0.2">
      <c r="A10" s="143" t="s">
        <v>38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5"/>
    </row>
    <row r="11" spans="1:25" ht="19.5" customHeight="1" x14ac:dyDescent="0.2">
      <c r="A11" s="143" t="s">
        <v>51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5"/>
    </row>
    <row r="12" spans="1:25" ht="8.25" customHeight="1" x14ac:dyDescent="0.2">
      <c r="A12" s="135" t="s">
        <v>42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7"/>
    </row>
    <row r="13" spans="1:25" ht="15.75" x14ac:dyDescent="0.2">
      <c r="A13" s="98" t="s">
        <v>59</v>
      </c>
      <c r="B13" s="16"/>
      <c r="C13" s="52"/>
      <c r="D13" s="51"/>
      <c r="E13" s="53"/>
      <c r="F13" s="4"/>
      <c r="G13" s="99" t="s">
        <v>43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9"/>
      <c r="Y13" s="40" t="s">
        <v>44</v>
      </c>
    </row>
    <row r="14" spans="1:25" ht="15.75" x14ac:dyDescent="0.2">
      <c r="A14" s="14" t="s">
        <v>62</v>
      </c>
      <c r="B14" s="10"/>
      <c r="C14" s="10"/>
      <c r="D14" s="66"/>
      <c r="E14" s="54"/>
      <c r="F14" s="5"/>
      <c r="G14" s="100" t="s">
        <v>60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41"/>
      <c r="Y14" s="96" t="s">
        <v>54</v>
      </c>
    </row>
    <row r="15" spans="1:25" ht="15" x14ac:dyDescent="0.2">
      <c r="A15" s="115" t="s">
        <v>9</v>
      </c>
      <c r="B15" s="116"/>
      <c r="C15" s="116"/>
      <c r="D15" s="116"/>
      <c r="E15" s="116"/>
      <c r="F15" s="116"/>
      <c r="G15" s="117"/>
      <c r="H15" s="118" t="s">
        <v>1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9"/>
    </row>
    <row r="16" spans="1:25" ht="15" x14ac:dyDescent="0.2">
      <c r="A16" s="15" t="s">
        <v>18</v>
      </c>
      <c r="B16" s="29"/>
      <c r="C16" s="29"/>
      <c r="D16" s="8"/>
      <c r="E16" s="55"/>
      <c r="F16" s="8"/>
      <c r="G16" s="9" t="s">
        <v>42</v>
      </c>
      <c r="H16" s="146" t="s">
        <v>58</v>
      </c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8"/>
    </row>
    <row r="17" spans="1:25" ht="15" x14ac:dyDescent="0.2">
      <c r="A17" s="15" t="s">
        <v>19</v>
      </c>
      <c r="B17" s="23"/>
      <c r="C17" s="23"/>
      <c r="D17" s="6"/>
      <c r="E17" s="56"/>
      <c r="F17" s="6"/>
      <c r="G17" s="97" t="s">
        <v>55</v>
      </c>
      <c r="H17" s="146" t="s">
        <v>49</v>
      </c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8"/>
    </row>
    <row r="18" spans="1:25" ht="15" x14ac:dyDescent="0.2">
      <c r="A18" s="15" t="s">
        <v>20</v>
      </c>
      <c r="B18" s="29"/>
      <c r="C18" s="29"/>
      <c r="D18" s="7"/>
      <c r="E18" s="55"/>
      <c r="F18" s="8"/>
      <c r="G18" s="97" t="s">
        <v>56</v>
      </c>
      <c r="H18" s="146" t="s">
        <v>50</v>
      </c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8"/>
    </row>
    <row r="19" spans="1:25" ht="16.5" thickBot="1" x14ac:dyDescent="0.25">
      <c r="A19" s="32" t="s">
        <v>15</v>
      </c>
      <c r="B19" s="21"/>
      <c r="C19" s="21"/>
      <c r="D19" s="20"/>
      <c r="E19" s="57"/>
      <c r="F19" s="31"/>
      <c r="G19" s="103" t="s">
        <v>57</v>
      </c>
      <c r="H19" s="33" t="s">
        <v>37</v>
      </c>
      <c r="I19" s="34"/>
      <c r="J19" s="34"/>
      <c r="K19" s="34"/>
      <c r="L19" s="34"/>
      <c r="M19" s="34"/>
      <c r="N19" s="21"/>
      <c r="O19" s="19"/>
      <c r="P19" s="19"/>
      <c r="Q19" s="19"/>
      <c r="R19" s="19"/>
      <c r="S19" s="19"/>
      <c r="T19" s="19"/>
      <c r="U19" s="19"/>
      <c r="V19" s="101">
        <v>20.8</v>
      </c>
      <c r="W19" s="19"/>
      <c r="X19" s="31"/>
      <c r="Y19" s="102" t="s">
        <v>61</v>
      </c>
    </row>
    <row r="20" spans="1:25" ht="6.75" customHeight="1" thickTop="1" thickBot="1" x14ac:dyDescent="0.25">
      <c r="A20" s="18"/>
      <c r="B20" s="17"/>
      <c r="C20" s="17"/>
      <c r="D20" s="18"/>
      <c r="E20" s="5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s="30" customFormat="1" ht="21.75" customHeight="1" thickTop="1" x14ac:dyDescent="0.2">
      <c r="A21" s="120" t="s">
        <v>7</v>
      </c>
      <c r="B21" s="106" t="s">
        <v>12</v>
      </c>
      <c r="C21" s="106" t="s">
        <v>41</v>
      </c>
      <c r="D21" s="106" t="s">
        <v>2</v>
      </c>
      <c r="E21" s="113" t="s">
        <v>36</v>
      </c>
      <c r="F21" s="106" t="s">
        <v>8</v>
      </c>
      <c r="G21" s="106" t="s">
        <v>13</v>
      </c>
      <c r="H21" s="138" t="s">
        <v>17</v>
      </c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06" t="s">
        <v>40</v>
      </c>
      <c r="V21" s="106" t="s">
        <v>25</v>
      </c>
      <c r="W21" s="106" t="s">
        <v>26</v>
      </c>
      <c r="X21" s="139" t="s">
        <v>24</v>
      </c>
      <c r="Y21" s="141" t="s">
        <v>14</v>
      </c>
    </row>
    <row r="22" spans="1:25" s="30" customFormat="1" ht="18" customHeight="1" x14ac:dyDescent="0.2">
      <c r="A22" s="121"/>
      <c r="B22" s="107"/>
      <c r="C22" s="107"/>
      <c r="D22" s="107"/>
      <c r="E22" s="114"/>
      <c r="F22" s="107"/>
      <c r="G22" s="107"/>
      <c r="H22" s="95">
        <v>1</v>
      </c>
      <c r="I22" s="95">
        <v>2</v>
      </c>
      <c r="J22" s="95">
        <v>3</v>
      </c>
      <c r="K22" s="95">
        <v>4</v>
      </c>
      <c r="L22" s="95">
        <v>5</v>
      </c>
      <c r="M22" s="95">
        <v>6</v>
      </c>
      <c r="N22" s="95">
        <v>7</v>
      </c>
      <c r="O22" s="95">
        <v>8</v>
      </c>
      <c r="P22" s="95">
        <v>9</v>
      </c>
      <c r="Q22" s="95">
        <v>10</v>
      </c>
      <c r="R22" s="95">
        <v>11</v>
      </c>
      <c r="S22" s="95">
        <v>12</v>
      </c>
      <c r="T22" s="95">
        <v>13</v>
      </c>
      <c r="U22" s="107"/>
      <c r="V22" s="107"/>
      <c r="W22" s="107"/>
      <c r="X22" s="140"/>
      <c r="Y22" s="142"/>
    </row>
    <row r="23" spans="1:25" s="3" customFormat="1" ht="30.75" customHeight="1" x14ac:dyDescent="0.2">
      <c r="A23" s="35">
        <v>1</v>
      </c>
      <c r="B23" s="36">
        <v>8</v>
      </c>
      <c r="C23" s="65">
        <v>10092428553</v>
      </c>
      <c r="D23" s="37" t="s">
        <v>63</v>
      </c>
      <c r="E23" s="59">
        <v>2004</v>
      </c>
      <c r="F23" s="38" t="s">
        <v>33</v>
      </c>
      <c r="G23" s="93" t="s">
        <v>68</v>
      </c>
      <c r="H23" s="26">
        <v>5</v>
      </c>
      <c r="I23" s="26">
        <v>5</v>
      </c>
      <c r="J23" s="26">
        <v>5</v>
      </c>
      <c r="K23" s="26">
        <v>5</v>
      </c>
      <c r="L23" s="26">
        <v>5</v>
      </c>
      <c r="M23" s="26">
        <v>5</v>
      </c>
      <c r="N23" s="26">
        <v>3</v>
      </c>
      <c r="O23" s="26">
        <v>3</v>
      </c>
      <c r="P23" s="26">
        <v>3</v>
      </c>
      <c r="Q23" s="26">
        <v>3</v>
      </c>
      <c r="R23" s="26">
        <v>5</v>
      </c>
      <c r="S23" s="26">
        <v>5</v>
      </c>
      <c r="T23" s="26">
        <v>3</v>
      </c>
      <c r="U23" s="26">
        <v>2</v>
      </c>
      <c r="V23" s="26">
        <f>SUM(H23:T23)</f>
        <v>55</v>
      </c>
      <c r="W23" s="26"/>
      <c r="X23" s="27"/>
      <c r="Y23" s="28"/>
    </row>
    <row r="24" spans="1:25" s="3" customFormat="1" ht="30.75" customHeight="1" x14ac:dyDescent="0.2">
      <c r="A24" s="35">
        <v>2</v>
      </c>
      <c r="B24" s="36">
        <v>5</v>
      </c>
      <c r="C24" s="65">
        <v>10092004581</v>
      </c>
      <c r="D24" s="37" t="s">
        <v>64</v>
      </c>
      <c r="E24" s="59">
        <v>2004</v>
      </c>
      <c r="F24" s="38" t="s">
        <v>33</v>
      </c>
      <c r="G24" s="93" t="s">
        <v>65</v>
      </c>
      <c r="H24" s="26">
        <v>3</v>
      </c>
      <c r="I24" s="26">
        <v>3</v>
      </c>
      <c r="J24" s="26">
        <v>3</v>
      </c>
      <c r="K24" s="26">
        <v>3</v>
      </c>
      <c r="L24" s="26">
        <v>3</v>
      </c>
      <c r="M24" s="26">
        <v>3</v>
      </c>
      <c r="N24" s="26">
        <v>5</v>
      </c>
      <c r="O24" s="26">
        <v>5</v>
      </c>
      <c r="P24" s="26">
        <v>5</v>
      </c>
      <c r="Q24" s="26">
        <v>5</v>
      </c>
      <c r="R24" s="26">
        <v>3</v>
      </c>
      <c r="S24" s="26">
        <v>3</v>
      </c>
      <c r="T24" s="26">
        <v>5</v>
      </c>
      <c r="U24" s="26">
        <v>1</v>
      </c>
      <c r="V24" s="26">
        <f>SUM(H24:T24)</f>
        <v>49</v>
      </c>
      <c r="W24" s="26"/>
      <c r="X24" s="27"/>
      <c r="Y24" s="28"/>
    </row>
    <row r="25" spans="1:25" s="3" customFormat="1" ht="30.75" customHeight="1" x14ac:dyDescent="0.2">
      <c r="A25" s="35">
        <v>3</v>
      </c>
      <c r="B25" s="36">
        <v>6</v>
      </c>
      <c r="C25" s="65">
        <v>10118928347</v>
      </c>
      <c r="D25" s="37" t="s">
        <v>66</v>
      </c>
      <c r="E25" s="59">
        <v>2003</v>
      </c>
      <c r="F25" s="38">
        <v>1</v>
      </c>
      <c r="G25" s="93" t="s">
        <v>65</v>
      </c>
      <c r="H25" s="26">
        <v>2</v>
      </c>
      <c r="I25" s="26">
        <v>2</v>
      </c>
      <c r="J25" s="26">
        <v>2</v>
      </c>
      <c r="K25" s="26">
        <v>2</v>
      </c>
      <c r="L25" s="26">
        <v>2</v>
      </c>
      <c r="M25" s="26">
        <v>1</v>
      </c>
      <c r="N25" s="26">
        <v>1</v>
      </c>
      <c r="O25" s="26">
        <v>2</v>
      </c>
      <c r="P25" s="26">
        <v>1</v>
      </c>
      <c r="Q25" s="26">
        <v>1</v>
      </c>
      <c r="R25" s="26">
        <v>2</v>
      </c>
      <c r="S25" s="26">
        <v>2</v>
      </c>
      <c r="T25" s="26">
        <v>2</v>
      </c>
      <c r="U25" s="26">
        <v>3</v>
      </c>
      <c r="V25" s="26">
        <f>SUM(H25:T25)</f>
        <v>22</v>
      </c>
      <c r="W25" s="26"/>
      <c r="X25" s="27"/>
      <c r="Y25" s="28"/>
    </row>
    <row r="26" spans="1:25" s="3" customFormat="1" ht="30.75" customHeight="1" thickBot="1" x14ac:dyDescent="0.25">
      <c r="A26" s="79">
        <v>4</v>
      </c>
      <c r="B26" s="80">
        <v>9</v>
      </c>
      <c r="C26" s="81">
        <v>10091882525</v>
      </c>
      <c r="D26" s="82" t="s">
        <v>67</v>
      </c>
      <c r="E26" s="83">
        <v>2003</v>
      </c>
      <c r="F26" s="84">
        <v>1</v>
      </c>
      <c r="G26" s="94" t="s">
        <v>65</v>
      </c>
      <c r="H26" s="85">
        <v>1</v>
      </c>
      <c r="I26" s="85">
        <v>1</v>
      </c>
      <c r="J26" s="85">
        <v>1</v>
      </c>
      <c r="K26" s="85">
        <v>1</v>
      </c>
      <c r="L26" s="85">
        <v>1</v>
      </c>
      <c r="M26" s="85">
        <v>2</v>
      </c>
      <c r="N26" s="85">
        <v>2</v>
      </c>
      <c r="O26" s="85">
        <v>1</v>
      </c>
      <c r="P26" s="85">
        <v>2</v>
      </c>
      <c r="Q26" s="85">
        <v>2</v>
      </c>
      <c r="R26" s="85">
        <v>1</v>
      </c>
      <c r="S26" s="85">
        <v>1</v>
      </c>
      <c r="T26" s="85">
        <v>1</v>
      </c>
      <c r="U26" s="85">
        <v>4</v>
      </c>
      <c r="V26" s="85">
        <f>SUM(H26:T26)</f>
        <v>17</v>
      </c>
      <c r="W26" s="85"/>
      <c r="X26" s="86"/>
      <c r="Y26" s="87"/>
    </row>
    <row r="27" spans="1:25" ht="8.25" customHeight="1" thickTop="1" thickBot="1" x14ac:dyDescent="0.25">
      <c r="A27" s="18"/>
      <c r="B27" s="17"/>
      <c r="C27" s="17"/>
      <c r="D27" s="18"/>
      <c r="E27" s="5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thickTop="1" x14ac:dyDescent="0.2">
      <c r="A28" s="128" t="s">
        <v>5</v>
      </c>
      <c r="B28" s="126"/>
      <c r="C28" s="126"/>
      <c r="D28" s="126"/>
      <c r="E28" s="78"/>
      <c r="F28" s="78"/>
      <c r="G28" s="78"/>
      <c r="H28" s="126" t="s">
        <v>6</v>
      </c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7"/>
    </row>
    <row r="29" spans="1:25" ht="15" x14ac:dyDescent="0.2">
      <c r="A29" s="104" t="s">
        <v>69</v>
      </c>
      <c r="B29" s="23"/>
      <c r="C29" s="75"/>
      <c r="D29" s="16"/>
      <c r="E29" s="60"/>
      <c r="F29" s="16"/>
      <c r="G29" s="43"/>
      <c r="M29" s="12"/>
      <c r="N29" s="12"/>
      <c r="O29" s="12"/>
      <c r="P29" s="12"/>
      <c r="Q29" s="12"/>
      <c r="R29" s="12"/>
      <c r="S29" s="12"/>
      <c r="T29" s="12"/>
      <c r="U29" s="24" t="s">
        <v>34</v>
      </c>
      <c r="V29" s="149">
        <v>1</v>
      </c>
      <c r="W29" s="42"/>
      <c r="X29" s="88" t="s">
        <v>32</v>
      </c>
      <c r="Y29" s="89">
        <f>COUNTIF(F$21:F137,"ЗМС")</f>
        <v>0</v>
      </c>
    </row>
    <row r="30" spans="1:25" ht="15" x14ac:dyDescent="0.2">
      <c r="A30" s="104" t="s">
        <v>70</v>
      </c>
      <c r="B30" s="23"/>
      <c r="C30" s="76"/>
      <c r="D30" s="22"/>
      <c r="E30" s="61"/>
      <c r="F30" s="22"/>
      <c r="G30" s="44"/>
      <c r="M30" s="12"/>
      <c r="N30" s="12"/>
      <c r="O30" s="12"/>
      <c r="P30" s="12"/>
      <c r="Q30" s="12"/>
      <c r="R30" s="12"/>
      <c r="S30" s="12"/>
      <c r="T30" s="12"/>
      <c r="U30" s="24" t="s">
        <v>27</v>
      </c>
      <c r="V30" s="91">
        <f>V31+V36</f>
        <v>4</v>
      </c>
      <c r="W30" s="12"/>
      <c r="X30" s="88" t="s">
        <v>21</v>
      </c>
      <c r="Y30" s="89">
        <f>COUNTIF(F$20:F136,"МСМК")</f>
        <v>0</v>
      </c>
    </row>
    <row r="31" spans="1:25" ht="15" x14ac:dyDescent="0.2">
      <c r="A31" s="104" t="s">
        <v>71</v>
      </c>
      <c r="B31" s="23"/>
      <c r="C31" s="47"/>
      <c r="D31" s="22"/>
      <c r="E31" s="61"/>
      <c r="F31" s="22"/>
      <c r="G31" s="44"/>
      <c r="M31" s="12"/>
      <c r="N31" s="12"/>
      <c r="O31" s="12"/>
      <c r="P31" s="12"/>
      <c r="Q31" s="12"/>
      <c r="R31" s="12"/>
      <c r="S31" s="12"/>
      <c r="T31" s="12"/>
      <c r="U31" s="24" t="s">
        <v>28</v>
      </c>
      <c r="V31" s="91">
        <f>V32+V33+V35</f>
        <v>4</v>
      </c>
      <c r="W31" s="12"/>
      <c r="X31" s="88" t="s">
        <v>23</v>
      </c>
      <c r="Y31" s="89">
        <f>COUNTIF(F$20:F26,"МС")</f>
        <v>0</v>
      </c>
    </row>
    <row r="32" spans="1:25" ht="15" x14ac:dyDescent="0.2">
      <c r="A32" s="104" t="s">
        <v>72</v>
      </c>
      <c r="B32" s="23"/>
      <c r="C32" s="47"/>
      <c r="D32" s="22"/>
      <c r="E32" s="61"/>
      <c r="F32" s="22"/>
      <c r="G32" s="44"/>
      <c r="M32" s="12"/>
      <c r="N32" s="12"/>
      <c r="O32" s="12"/>
      <c r="P32" s="12"/>
      <c r="Q32" s="12"/>
      <c r="R32" s="12"/>
      <c r="S32" s="12"/>
      <c r="T32" s="12"/>
      <c r="U32" s="24" t="s">
        <v>29</v>
      </c>
      <c r="V32" s="91">
        <f>COUNT(A23:A26)</f>
        <v>4</v>
      </c>
      <c r="W32" s="12"/>
      <c r="X32" s="88" t="s">
        <v>33</v>
      </c>
      <c r="Y32" s="89">
        <f>COUNTIF(F$19:F26,"КМС")</f>
        <v>2</v>
      </c>
    </row>
    <row r="33" spans="1:25" ht="15" x14ac:dyDescent="0.2">
      <c r="A33" s="45"/>
      <c r="B33" s="6"/>
      <c r="C33" s="77"/>
      <c r="D33" s="22"/>
      <c r="E33" s="61"/>
      <c r="F33" s="22"/>
      <c r="G33" s="44"/>
      <c r="M33" s="12"/>
      <c r="N33" s="12"/>
      <c r="O33" s="12"/>
      <c r="P33" s="12"/>
      <c r="Q33" s="12"/>
      <c r="R33" s="12"/>
      <c r="S33" s="12"/>
      <c r="T33" s="12"/>
      <c r="U33" s="24" t="s">
        <v>30</v>
      </c>
      <c r="V33" s="91">
        <f>COUNTIF(A23:A26,"НФ")</f>
        <v>0</v>
      </c>
      <c r="W33" s="12"/>
      <c r="X33" s="88" t="s">
        <v>39</v>
      </c>
      <c r="Y33" s="89">
        <f>COUNTIF(F$22:F138,"1 СР")</f>
        <v>0</v>
      </c>
    </row>
    <row r="34" spans="1:25" ht="15" x14ac:dyDescent="0.2">
      <c r="A34" s="45"/>
      <c r="B34" s="6"/>
      <c r="C34" s="77"/>
      <c r="D34" s="22"/>
      <c r="E34" s="61"/>
      <c r="F34" s="22"/>
      <c r="G34" s="44"/>
      <c r="M34" s="12"/>
      <c r="N34" s="12"/>
      <c r="O34" s="12"/>
      <c r="P34" s="12"/>
      <c r="Q34" s="12"/>
      <c r="R34" s="12"/>
      <c r="S34" s="12"/>
      <c r="T34" s="12"/>
      <c r="U34" s="88" t="s">
        <v>47</v>
      </c>
      <c r="V34" s="92">
        <f>COUNTIF(A23:A26,"ЛИМ")</f>
        <v>0</v>
      </c>
      <c r="W34" s="12"/>
      <c r="X34" s="88" t="s">
        <v>45</v>
      </c>
      <c r="Y34" s="89">
        <f>COUNTIF(F$19:F136,"2 СР")</f>
        <v>0</v>
      </c>
    </row>
    <row r="35" spans="1:25" ht="15" x14ac:dyDescent="0.2">
      <c r="A35" s="25"/>
      <c r="B35" s="23"/>
      <c r="C35" s="47"/>
      <c r="D35" s="22"/>
      <c r="E35" s="61"/>
      <c r="F35" s="22"/>
      <c r="G35" s="44"/>
      <c r="M35" s="12"/>
      <c r="N35" s="12"/>
      <c r="O35" s="12"/>
      <c r="P35" s="12"/>
      <c r="Q35" s="12"/>
      <c r="R35" s="12"/>
      <c r="S35" s="12"/>
      <c r="T35" s="12"/>
      <c r="U35" s="24" t="s">
        <v>35</v>
      </c>
      <c r="V35" s="91">
        <f>COUNTIF(A23:A26,"ДСКВ")</f>
        <v>0</v>
      </c>
      <c r="W35" s="12"/>
      <c r="X35" s="88" t="s">
        <v>46</v>
      </c>
      <c r="Y35" s="89">
        <f>COUNTIF(F$21:F139,"3 СР")</f>
        <v>0</v>
      </c>
    </row>
    <row r="36" spans="1:25" ht="15" x14ac:dyDescent="0.2">
      <c r="A36" s="25"/>
      <c r="B36" s="23"/>
      <c r="C36" s="47"/>
      <c r="D36" s="22"/>
      <c r="E36" s="61"/>
      <c r="F36" s="22"/>
      <c r="G36" s="44"/>
      <c r="M36" s="12"/>
      <c r="N36" s="12"/>
      <c r="O36" s="12"/>
      <c r="P36" s="12"/>
      <c r="Q36" s="12"/>
      <c r="R36" s="12"/>
      <c r="S36" s="12"/>
      <c r="T36" s="12"/>
      <c r="U36" s="24" t="s">
        <v>31</v>
      </c>
      <c r="V36" s="91">
        <f>COUNTIF(A23:A26,"НС")</f>
        <v>0</v>
      </c>
      <c r="W36" s="12"/>
      <c r="X36" s="88"/>
      <c r="Y36" s="90"/>
    </row>
    <row r="37" spans="1:25" ht="4.5" customHeight="1" x14ac:dyDescent="0.2">
      <c r="A37" s="45"/>
      <c r="B37" s="13"/>
      <c r="C37" s="13"/>
      <c r="D37" s="6"/>
      <c r="E37" s="6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46"/>
    </row>
    <row r="38" spans="1:25" ht="15.75" x14ac:dyDescent="0.2">
      <c r="A38" s="123" t="s">
        <v>3</v>
      </c>
      <c r="B38" s="124"/>
      <c r="C38" s="124"/>
      <c r="D38" s="124"/>
      <c r="E38" s="124"/>
      <c r="F38" s="124" t="s">
        <v>11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48"/>
      <c r="V38" s="124" t="s">
        <v>4</v>
      </c>
      <c r="W38" s="124"/>
      <c r="X38" s="124"/>
      <c r="Y38" s="125"/>
    </row>
    <row r="39" spans="1:25" s="73" customFormat="1" ht="15.75" x14ac:dyDescent="0.2">
      <c r="A39" s="69"/>
      <c r="B39" s="70"/>
      <c r="C39" s="70"/>
      <c r="D39" s="70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r="40" spans="1:25" s="73" customFormat="1" ht="15.75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4"/>
    </row>
    <row r="41" spans="1:25" x14ac:dyDescent="0.2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68"/>
      <c r="V41" s="133"/>
      <c r="W41" s="133"/>
      <c r="X41" s="133"/>
      <c r="Y41" s="134"/>
    </row>
    <row r="42" spans="1:25" x14ac:dyDescent="0.2">
      <c r="A42" s="67"/>
      <c r="B42" s="68"/>
      <c r="C42" s="68"/>
      <c r="D42" s="68"/>
      <c r="E42" s="63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49"/>
    </row>
    <row r="43" spans="1:25" x14ac:dyDescent="0.2">
      <c r="A43" s="67"/>
      <c r="B43" s="68"/>
      <c r="C43" s="68"/>
      <c r="D43" s="68"/>
      <c r="E43" s="63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49"/>
    </row>
    <row r="44" spans="1:25" ht="16.5" thickBot="1" x14ac:dyDescent="0.25">
      <c r="A44" s="129" t="s">
        <v>42</v>
      </c>
      <c r="B44" s="130"/>
      <c r="C44" s="130"/>
      <c r="D44" s="130"/>
      <c r="E44" s="130"/>
      <c r="F44" s="130" t="str">
        <f>G17</f>
        <v>СТАРОДУБЦЕВ А.Ю. (ВК, г. Хабаровск)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50"/>
      <c r="V44" s="130" t="str">
        <f>G18</f>
        <v>ЛЕБЕДЕВ А.Ю. (ВК, г. Хабаровск)</v>
      </c>
      <c r="W44" s="130"/>
      <c r="X44" s="130"/>
      <c r="Y44" s="131"/>
    </row>
    <row r="45" spans="1:25" ht="13.5" thickTop="1" x14ac:dyDescent="0.2"/>
  </sheetData>
  <sortState ref="B23:AG32">
    <sortCondition descending="1" ref="V23:V32"/>
  </sortState>
  <mergeCells count="41">
    <mergeCell ref="A12:Y12"/>
    <mergeCell ref="B21:B22"/>
    <mergeCell ref="C21:C22"/>
    <mergeCell ref="A8:Y8"/>
    <mergeCell ref="H21:T21"/>
    <mergeCell ref="U21:U22"/>
    <mergeCell ref="V21:V22"/>
    <mergeCell ref="X21:X22"/>
    <mergeCell ref="Y21:Y22"/>
    <mergeCell ref="A10:Y10"/>
    <mergeCell ref="A11:Y11"/>
    <mergeCell ref="H16:Y16"/>
    <mergeCell ref="H17:Y17"/>
    <mergeCell ref="H18:Y18"/>
    <mergeCell ref="A44:E44"/>
    <mergeCell ref="F44:T44"/>
    <mergeCell ref="V44:Y44"/>
    <mergeCell ref="A41:E41"/>
    <mergeCell ref="F41:T41"/>
    <mergeCell ref="V41:Y41"/>
    <mergeCell ref="A38:E38"/>
    <mergeCell ref="F38:T38"/>
    <mergeCell ref="V38:Y38"/>
    <mergeCell ref="H28:Y28"/>
    <mergeCell ref="A28:D28"/>
    <mergeCell ref="A1:Y1"/>
    <mergeCell ref="A2:Y2"/>
    <mergeCell ref="A3:Y3"/>
    <mergeCell ref="A4:Y4"/>
    <mergeCell ref="W21:W22"/>
    <mergeCell ref="A6:Y6"/>
    <mergeCell ref="A7:Y7"/>
    <mergeCell ref="A9:Y9"/>
    <mergeCell ref="D21:D22"/>
    <mergeCell ref="E21:E22"/>
    <mergeCell ref="F21:F22"/>
    <mergeCell ref="G21:G22"/>
    <mergeCell ref="A15:G15"/>
    <mergeCell ref="H15:Y15"/>
    <mergeCell ref="A21:A22"/>
    <mergeCell ref="A5:Y5"/>
  </mergeCells>
  <conditionalFormatting sqref="U35:U1048576 U1:U14 U19:U33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68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ignoredErrors>
    <ignoredError sqref="V24:V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2021-05-18T13:50:02Z</cp:lastPrinted>
  <dcterms:created xsi:type="dcterms:W3CDTF">1996-10-08T23:32:33Z</dcterms:created>
  <dcterms:modified xsi:type="dcterms:W3CDTF">2021-09-23T12:45:38Z</dcterms:modified>
</cp:coreProperties>
</file>