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ME" sheetId="94" r:id="rId1"/>
  </sheets>
  <definedNames>
    <definedName name="_xlnm.Print_Titles" localSheetId="0">ME!$21:$22</definedName>
    <definedName name="_xlnm.Print_Area" localSheetId="0">ME!$A$1:$M$53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94" l="1"/>
  <c r="M44" i="94"/>
  <c r="M43" i="94"/>
  <c r="M42" i="94"/>
  <c r="M41" i="94"/>
  <c r="M40" i="94"/>
  <c r="M39" i="94"/>
  <c r="H46" i="94"/>
  <c r="H45" i="94"/>
  <c r="H44" i="94"/>
  <c r="H43" i="94"/>
  <c r="H42" i="94"/>
  <c r="H41" i="94"/>
  <c r="H40" i="94" s="1"/>
  <c r="J23" i="94" l="1"/>
  <c r="L53" i="94" l="1"/>
  <c r="H53" i="94"/>
  <c r="E53" i="94"/>
  <c r="J24" i="94"/>
  <c r="J25" i="94"/>
  <c r="J26" i="94"/>
  <c r="J27" i="94"/>
  <c r="J28" i="94"/>
  <c r="J29" i="94"/>
  <c r="J30" i="94"/>
</calcChain>
</file>

<file path=xl/sharedStrings.xml><?xml version="1.0" encoding="utf-8"?>
<sst xmlns="http://schemas.openxmlformats.org/spreadsheetml/2006/main" count="119" uniqueCount="93">
  <si>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</si>
  <si>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</si>
  <si>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</si>
  <si>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</si>
  <si>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</si>
  <si>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</si>
  <si>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</si>
  <si>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</si>
  <si>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</si>
  <si>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</si>
  <si>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</si>
  <si>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</si>
  <si>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</si>
  <si>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</si>
  <si>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</si>
  <si>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</si>
  <si>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</si>
  <si>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</si>
  <si>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</si>
  <si>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</si>
  <si>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</si>
  <si>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</si>
  <si>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</si>
  <si>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</si>
  <si>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</si>
  <si>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</si>
  <si>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</si>
  <si>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</si>
  <si>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</si>
  <si>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</si>
  <si>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</si>
  <si>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</si>
  <si>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</si>
  <si>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</si>
  <si>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</si>
  <si>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</si>
  <si>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Свердловская область</t>
  </si>
  <si>
    <t>Челябинская область</t>
  </si>
  <si>
    <t>Краснодарский край</t>
  </si>
  <si>
    <t>ЖИЛЯКОВ Алексей</t>
  </si>
  <si>
    <t>САПЕГИН Егор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</si>
  <si>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</si>
  <si>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</si>
  <si>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</si>
  <si>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</si>
  <si>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</si>
  <si>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</si>
  <si>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</si>
  <si>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</si>
  <si>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</si>
  <si>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</si>
  <si>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</si>
  <si>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КАРПЕЕВ Денис</t>
  </si>
  <si>
    <t>Чувашская Республика</t>
  </si>
  <si>
    <t>МОСКВИН Данил</t>
  </si>
  <si>
    <t>КАЛАШНИКОВ Григорий</t>
  </si>
  <si>
    <t>БАЛОБАНОВ Павел</t>
  </si>
  <si>
    <t>БАЙДИН Никита</t>
  </si>
  <si>
    <t>ГОГОЛЕВ Максим</t>
  </si>
  <si>
    <t>УСМАНОВ Елисей</t>
  </si>
  <si>
    <t>ШАКИРОВ Роман</t>
  </si>
  <si>
    <t>КАРПОВ Даниил</t>
  </si>
  <si>
    <t>ГЕРЦИК Георгий</t>
  </si>
  <si>
    <t>ПЛАКУШКИН Сергей</t>
  </si>
  <si>
    <t>СУДЬЯ НА ФИНИШЕ</t>
  </si>
  <si>
    <t>1 круг</t>
  </si>
  <si>
    <t>2 круга</t>
  </si>
  <si>
    <t xml:space="preserve">ТЕБАЙКИН И.Г. (ВК, Московская обл.) </t>
  </si>
  <si>
    <t xml:space="preserve">ГЕОРГИЕВ В.М. (ВК, Чувашская Республика) </t>
  </si>
  <si>
    <t>Московская область</t>
  </si>
  <si>
    <t>ОЧКИ ЭТАПА КР</t>
  </si>
  <si>
    <t>СТУКАНОВ Алексей</t>
  </si>
  <si>
    <t>4 круга</t>
  </si>
  <si>
    <t/>
  </si>
  <si>
    <t>1 этап</t>
  </si>
  <si>
    <t>КУБОК РОССИИ</t>
  </si>
  <si>
    <t>маунтинбайк - велокросс</t>
  </si>
  <si>
    <t>НАЧАЛО ГОНКИ: 13ч 10м</t>
  </si>
  <si>
    <t>№ ВРВС: 0080101811Я</t>
  </si>
  <si>
    <t>№ ЕКП 2022: 4769</t>
  </si>
  <si>
    <t xml:space="preserve">НАЗВАНИЕ ТРАССЫ / РЕГ. НОМЕР: с. Архипо-Осиповка </t>
  </si>
  <si>
    <t>МЕСТО ПРОВЕДЕНИЯ: г. Геленджик</t>
  </si>
  <si>
    <t>ДАТА ПРОВЕДЕНИЯ: 12 февраля 2022 года</t>
  </si>
  <si>
    <t>2,7 км / 8</t>
  </si>
  <si>
    <t>Температура: +9</t>
  </si>
  <si>
    <t>Влажность: 79%</t>
  </si>
  <si>
    <t>Осадки: солнечно</t>
  </si>
  <si>
    <t>Ветер: 18 км/ч (ю)</t>
  </si>
  <si>
    <t>2 СР</t>
  </si>
  <si>
    <t>3 СР</t>
  </si>
  <si>
    <t>ТЕХНИЧЕСКИЙ ДЕЛЕГАТ</t>
  </si>
  <si>
    <t>ВЫПОЛНЕНИЕ НТУ ЕВСК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</si>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</sst>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17" fillId="0" borderId="0"/>
  </cellStyleXfs>
  <cellXfs count="16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justify"/>
    </xf>
    <xf numFmtId="0" fontId="18" fillId="0" borderId="8" xfId="8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6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 wrapText="1"/>
    </xf>
    <xf numFmtId="0" fontId="19" fillId="0" borderId="26" xfId="8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1" fontId="16" fillId="0" borderId="19" xfId="0" applyNumberFormat="1" applyFont="1" applyBorder="1" applyAlignment="1">
      <alignment horizontal="center" vertical="center"/>
    </xf>
    <xf numFmtId="21" fontId="16" fillId="0" borderId="4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12" fillId="2" borderId="27" xfId="0" applyFont="1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10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0</xdr:row>
      <xdr:rowOff>76201</xdr:rowOff>
    </xdr:from>
    <xdr:to>
      <xdr:col>2</xdr:col>
      <xdr:colOff>214045</xdr:colOff>
      <xdr:row>4</xdr:row>
      <xdr:rowOff>246153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76201"/>
          <a:ext cx="895493" cy="1047536"/>
        </a:xfrm>
        <a:prstGeom prst="rect">
          <a:avLst/>
        </a:prstGeom>
      </xdr:spPr>
    </xdr:pic>
    <xdr:clientData/>
  </xdr:twoCellAnchor>
  <xdr:twoCellAnchor editAs="oneCell">
    <xdr:from>
      <xdr:col>11</xdr:col>
      <xdr:colOff>524410</xdr:colOff>
      <xdr:row>0</xdr:row>
      <xdr:rowOff>102315</xdr:rowOff>
    </xdr:from>
    <xdr:to>
      <xdr:col>12</xdr:col>
      <xdr:colOff>1139146</xdr:colOff>
      <xdr:row>4</xdr:row>
      <xdr:rowOff>139130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9213" y="102315"/>
          <a:ext cx="1503023" cy="914399"/>
        </a:xfrm>
        <a:prstGeom prst="rect">
          <a:avLst/>
        </a:prstGeom>
      </xdr:spPr>
    </xdr:pic>
    <xdr:clientData/>
  </xdr:twoCellAnchor>
  <xdr:twoCellAnchor editAs="oneCell">
    <xdr:from>
      <xdr:col>6</xdr:col>
      <xdr:colOff>191281</xdr:colOff>
      <xdr:row>251</xdr:row>
      <xdr:rowOff>92364</xdr:rowOff>
    </xdr:from>
    <xdr:to>
      <xdr:col>6</xdr:col>
      <xdr:colOff>1173006</xdr:colOff>
      <xdr:row>255</xdr:row>
      <xdr:rowOff>31683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86B69D7B-C948-E44C-9D2C-A26210AA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372" y="54229000"/>
          <a:ext cx="981725" cy="63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54"/>
  <sheetViews>
    <sheetView tabSelected="1" view="pageBreakPreview" topLeftCell="A31" zoomScale="89" zoomScaleNormal="100" zoomScaleSheetLayoutView="89" workbookViewId="0">
      <selection activeCell="M46" sqref="M46"/>
    </sheetView>
  </sheetViews>
  <sheetFormatPr defaultColWidth="9.140625" defaultRowHeight="12.75" x14ac:dyDescent="0.2"/>
  <cols>
    <col min="1" max="1" width="7" style="1" customWidth="1"/>
    <col min="2" max="2" width="7" style="15" customWidth="1"/>
    <col min="3" max="3" width="13.28515625" style="15" customWidth="1"/>
    <col min="4" max="4" width="30.28515625" style="1" customWidth="1"/>
    <col min="5" max="5" width="11.7109375" style="1" customWidth="1"/>
    <col min="6" max="6" width="8.85546875" style="1" customWidth="1"/>
    <col min="7" max="7" width="22.85546875" style="1" customWidth="1"/>
    <col min="8" max="8" width="11.42578125" style="1" customWidth="1"/>
    <col min="9" max="9" width="12.42578125" style="1" customWidth="1"/>
    <col min="10" max="10" width="12.28515625" style="66" customWidth="1"/>
    <col min="11" max="11" width="13.42578125" style="66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thickTop="1" x14ac:dyDescent="0.2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8" ht="15.75" customHeight="1" x14ac:dyDescent="0.2">
      <c r="A2" s="163" t="s">
        <v>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8" ht="15.75" customHeight="1" x14ac:dyDescent="0.2">
      <c r="A3" s="163" t="s">
        <v>48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8" ht="21" x14ac:dyDescent="0.2">
      <c r="A4" s="163" t="s">
        <v>49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8" ht="21" x14ac:dyDescent="0.2">
      <c r="A5" s="163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P5" s="30"/>
    </row>
    <row r="6" spans="1:18" s="2" customFormat="1" ht="28.5" x14ac:dyDescent="0.2">
      <c r="A6" s="142" t="s">
        <v>75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R6" s="30"/>
    </row>
    <row r="7" spans="1:18" s="2" customFormat="1" ht="18" customHeight="1" x14ac:dyDescent="0.2">
      <c r="A7" s="145" t="s">
        <v>16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8" s="2" customFormat="1" ht="18.75" customHeight="1" thickBot="1" x14ac:dyDescent="0.25">
      <c r="A8" s="151" t="s">
        <v>74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8" ht="19.5" customHeight="1" thickTop="1" x14ac:dyDescent="0.2">
      <c r="A9" s="148" t="s">
        <v>20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8" ht="18" customHeight="1" x14ac:dyDescent="0.2">
      <c r="A10" s="157" t="s">
        <v>76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8" ht="19.5" customHeight="1" x14ac:dyDescent="0.2">
      <c r="A11" s="157" t="s">
        <v>92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8" ht="5.25" customHeight="1" x14ac:dyDescent="0.2">
      <c r="A12" s="154" t="s">
        <v>73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</row>
    <row r="13" spans="1:18" ht="15.75" x14ac:dyDescent="0.2">
      <c r="A13" s="56" t="s">
        <v>81</v>
      </c>
      <c r="B13" s="26"/>
      <c r="C13" s="26"/>
      <c r="D13" s="80"/>
      <c r="E13" s="5"/>
      <c r="F13" s="5"/>
      <c r="G13" s="42" t="s">
        <v>77</v>
      </c>
      <c r="H13" s="85"/>
      <c r="I13" s="5"/>
      <c r="J13" s="57"/>
      <c r="K13" s="57"/>
      <c r="L13" s="38"/>
      <c r="M13" s="39" t="s">
        <v>78</v>
      </c>
    </row>
    <row r="14" spans="1:18" ht="15.75" x14ac:dyDescent="0.2">
      <c r="A14" s="20" t="s">
        <v>82</v>
      </c>
      <c r="B14" s="14"/>
      <c r="C14" s="14"/>
      <c r="D14" s="82"/>
      <c r="E14" s="6"/>
      <c r="F14" s="6"/>
      <c r="G14" s="7" t="s">
        <v>44</v>
      </c>
      <c r="H14" s="84"/>
      <c r="I14" s="6"/>
      <c r="J14" s="58"/>
      <c r="K14" s="58"/>
      <c r="L14" s="40"/>
      <c r="M14" s="81" t="s">
        <v>79</v>
      </c>
    </row>
    <row r="15" spans="1:18" ht="15" x14ac:dyDescent="0.2">
      <c r="A15" s="136" t="s">
        <v>9</v>
      </c>
      <c r="B15" s="133"/>
      <c r="C15" s="133"/>
      <c r="D15" s="133"/>
      <c r="E15" s="133"/>
      <c r="F15" s="133"/>
      <c r="G15" s="137"/>
      <c r="H15" s="132" t="s">
        <v>1</v>
      </c>
      <c r="I15" s="133"/>
      <c r="J15" s="133"/>
      <c r="K15" s="133"/>
      <c r="L15" s="133"/>
      <c r="M15" s="134"/>
    </row>
    <row r="16" spans="1:18" ht="15" x14ac:dyDescent="0.2">
      <c r="A16" s="21"/>
      <c r="B16" s="16"/>
      <c r="C16" s="16"/>
      <c r="D16" s="11"/>
      <c r="E16" s="12"/>
      <c r="F16" s="11"/>
      <c r="G16" s="13" t="s">
        <v>73</v>
      </c>
      <c r="H16" s="49" t="s">
        <v>80</v>
      </c>
      <c r="I16" s="8"/>
      <c r="J16" s="59"/>
      <c r="K16" s="59"/>
      <c r="L16" s="8"/>
      <c r="M16" s="22"/>
    </row>
    <row r="17" spans="1:13" ht="15" x14ac:dyDescent="0.2">
      <c r="A17" s="21" t="s">
        <v>17</v>
      </c>
      <c r="B17" s="16"/>
      <c r="C17" s="16"/>
      <c r="D17" s="10"/>
      <c r="E17" s="12"/>
      <c r="F17" s="11"/>
      <c r="G17" s="13" t="s">
        <v>68</v>
      </c>
      <c r="H17" s="49" t="s">
        <v>42</v>
      </c>
      <c r="I17" s="8"/>
      <c r="J17" s="59"/>
      <c r="K17" s="59"/>
      <c r="L17" s="8"/>
      <c r="M17" s="48"/>
    </row>
    <row r="18" spans="1:13" ht="15" x14ac:dyDescent="0.2">
      <c r="A18" s="21" t="s">
        <v>18</v>
      </c>
      <c r="B18" s="16"/>
      <c r="C18" s="16"/>
      <c r="D18" s="10"/>
      <c r="E18" s="12"/>
      <c r="F18" s="11"/>
      <c r="G18" s="13" t="s">
        <v>51</v>
      </c>
      <c r="H18" s="49" t="s">
        <v>43</v>
      </c>
      <c r="I18" s="8"/>
      <c r="J18" s="59"/>
      <c r="K18" s="59"/>
      <c r="L18" s="8"/>
      <c r="M18" s="48"/>
    </row>
    <row r="19" spans="1:13" ht="16.5" thickBot="1" x14ac:dyDescent="0.25">
      <c r="A19" s="21" t="s">
        <v>15</v>
      </c>
      <c r="B19" s="17"/>
      <c r="C19" s="17"/>
      <c r="D19" s="9"/>
      <c r="E19" s="9"/>
      <c r="F19" s="9"/>
      <c r="G19" s="13" t="s">
        <v>67</v>
      </c>
      <c r="H19" s="49" t="s">
        <v>41</v>
      </c>
      <c r="I19" s="8"/>
      <c r="J19" s="59"/>
      <c r="K19" s="59"/>
      <c r="L19" s="83">
        <v>21.6</v>
      </c>
      <c r="M19" s="22" t="s">
        <v>83</v>
      </c>
    </row>
    <row r="20" spans="1:13" ht="9.75" customHeight="1" thickTop="1" thickBot="1" x14ac:dyDescent="0.25">
      <c r="A20" s="27"/>
      <c r="B20" s="28"/>
      <c r="C20" s="28"/>
      <c r="D20" s="27"/>
      <c r="E20" s="27"/>
      <c r="F20" s="27"/>
      <c r="G20" s="27"/>
      <c r="H20" s="27"/>
      <c r="I20" s="27"/>
      <c r="J20" s="60"/>
      <c r="K20" s="60"/>
      <c r="L20" s="27"/>
      <c r="M20" s="27"/>
    </row>
    <row r="21" spans="1:13" s="3" customFormat="1" ht="21" customHeight="1" thickTop="1" x14ac:dyDescent="0.2">
      <c r="A21" s="140" t="s">
        <v>6</v>
      </c>
      <c r="B21" s="127" t="s">
        <v>12</v>
      </c>
      <c r="C21" s="127" t="s">
        <v>34</v>
      </c>
      <c r="D21" s="127" t="s">
        <v>2</v>
      </c>
      <c r="E21" s="127" t="s">
        <v>33</v>
      </c>
      <c r="F21" s="127" t="s">
        <v>8</v>
      </c>
      <c r="G21" s="127" t="s">
        <v>13</v>
      </c>
      <c r="H21" s="127" t="s">
        <v>7</v>
      </c>
      <c r="I21" s="127" t="s">
        <v>23</v>
      </c>
      <c r="J21" s="138" t="s">
        <v>21</v>
      </c>
      <c r="K21" s="117" t="s">
        <v>91</v>
      </c>
      <c r="L21" s="117" t="s">
        <v>70</v>
      </c>
      <c r="M21" s="125" t="s">
        <v>14</v>
      </c>
    </row>
    <row r="22" spans="1:13" s="3" customFormat="1" ht="13.5" customHeight="1" x14ac:dyDescent="0.2">
      <c r="A22" s="141"/>
      <c r="B22" s="128"/>
      <c r="C22" s="128"/>
      <c r="D22" s="128"/>
      <c r="E22" s="128"/>
      <c r="F22" s="128"/>
      <c r="G22" s="128"/>
      <c r="H22" s="128"/>
      <c r="I22" s="128"/>
      <c r="J22" s="139"/>
      <c r="K22" s="118"/>
      <c r="L22" s="118"/>
      <c r="M22" s="126"/>
    </row>
    <row r="23" spans="1:13" s="4" customFormat="1" ht="26.25" customHeight="1" x14ac:dyDescent="0.2">
      <c r="A23" s="86">
        <v>1</v>
      </c>
      <c r="B23" s="43">
        <v>12</v>
      </c>
      <c r="C23" s="43">
        <v>10002126304</v>
      </c>
      <c r="D23" s="44" t="s">
        <v>58</v>
      </c>
      <c r="E23" s="96">
        <v>29885</v>
      </c>
      <c r="F23" s="35" t="s">
        <v>22</v>
      </c>
      <c r="G23" s="98" t="s">
        <v>35</v>
      </c>
      <c r="H23" s="78">
        <v>4.6689814814814816E-2</v>
      </c>
      <c r="I23" s="78" t="s">
        <v>73</v>
      </c>
      <c r="J23" s="61">
        <f>IFERROR($L$19*3600/(HOUR(H23)*3600+MINUTE(H23)*60+SECOND(H23)),"")</f>
        <v>19.276152702032721</v>
      </c>
      <c r="K23" s="61"/>
      <c r="L23" s="34">
        <v>100</v>
      </c>
      <c r="M23" s="41"/>
    </row>
    <row r="24" spans="1:13" s="4" customFormat="1" ht="26.25" customHeight="1" x14ac:dyDescent="0.2">
      <c r="A24" s="36">
        <v>2</v>
      </c>
      <c r="B24" s="43">
        <v>16</v>
      </c>
      <c r="C24" s="43">
        <v>10013903013</v>
      </c>
      <c r="D24" s="44" t="s">
        <v>39</v>
      </c>
      <c r="E24" s="96">
        <v>34522</v>
      </c>
      <c r="F24" s="35" t="s">
        <v>30</v>
      </c>
      <c r="G24" s="98" t="s">
        <v>36</v>
      </c>
      <c r="H24" s="78">
        <v>4.7326388888888883E-2</v>
      </c>
      <c r="I24" s="78">
        <v>6.3657407407406719E-4</v>
      </c>
      <c r="J24" s="61">
        <f t="shared" ref="J24:J30" si="0">IFERROR($L$19*3600/(HOUR(H24)*3600+MINUTE(H24)*60+SECOND(H24)),"")</f>
        <v>19.01687454145268</v>
      </c>
      <c r="K24" s="61"/>
      <c r="L24" s="34">
        <v>90</v>
      </c>
      <c r="M24" s="41"/>
    </row>
    <row r="25" spans="1:13" s="4" customFormat="1" ht="26.25" customHeight="1" x14ac:dyDescent="0.2">
      <c r="A25" s="86">
        <v>3</v>
      </c>
      <c r="B25" s="37">
        <v>13</v>
      </c>
      <c r="C25" s="43">
        <v>10036030026</v>
      </c>
      <c r="D25" s="44" t="s">
        <v>56</v>
      </c>
      <c r="E25" s="96">
        <v>37297</v>
      </c>
      <c r="F25" s="35" t="s">
        <v>22</v>
      </c>
      <c r="G25" s="98" t="s">
        <v>47</v>
      </c>
      <c r="H25" s="78">
        <v>4.7870370370370369E-2</v>
      </c>
      <c r="I25" s="78">
        <v>1.1805555555555527E-3</v>
      </c>
      <c r="J25" s="61">
        <f t="shared" si="0"/>
        <v>18.800773694390717</v>
      </c>
      <c r="K25" s="61"/>
      <c r="L25" s="34">
        <v>80</v>
      </c>
      <c r="M25" s="41"/>
    </row>
    <row r="26" spans="1:13" s="4" customFormat="1" ht="26.25" customHeight="1" x14ac:dyDescent="0.2">
      <c r="A26" s="36">
        <v>4</v>
      </c>
      <c r="B26" s="37">
        <v>21</v>
      </c>
      <c r="C26" s="43">
        <v>10094922059</v>
      </c>
      <c r="D26" s="44" t="s">
        <v>61</v>
      </c>
      <c r="E26" s="96">
        <v>37659</v>
      </c>
      <c r="F26" s="35" t="s">
        <v>30</v>
      </c>
      <c r="G26" s="98" t="s">
        <v>53</v>
      </c>
      <c r="H26" s="78">
        <v>5.0208333333333334E-2</v>
      </c>
      <c r="I26" s="78">
        <v>3.518518518518518E-3</v>
      </c>
      <c r="J26" s="61">
        <f t="shared" si="0"/>
        <v>17.925311203319502</v>
      </c>
      <c r="K26" s="61"/>
      <c r="L26" s="34">
        <v>75</v>
      </c>
      <c r="M26" s="41"/>
    </row>
    <row r="27" spans="1:13" s="4" customFormat="1" ht="26.25" customHeight="1" x14ac:dyDescent="0.2">
      <c r="A27" s="86">
        <v>5</v>
      </c>
      <c r="B27" s="37">
        <v>19</v>
      </c>
      <c r="C27" s="43">
        <v>10015877971</v>
      </c>
      <c r="D27" s="44" t="s">
        <v>52</v>
      </c>
      <c r="E27" s="96">
        <v>36332</v>
      </c>
      <c r="F27" s="35" t="s">
        <v>30</v>
      </c>
      <c r="G27" s="98" t="s">
        <v>53</v>
      </c>
      <c r="H27" s="78">
        <v>5.136574074074074E-2</v>
      </c>
      <c r="I27" s="78">
        <v>4.6759259259259237E-3</v>
      </c>
      <c r="J27" s="61">
        <f t="shared" si="0"/>
        <v>17.521406038756197</v>
      </c>
      <c r="K27" s="61"/>
      <c r="L27" s="34">
        <v>70</v>
      </c>
      <c r="M27" s="41"/>
    </row>
    <row r="28" spans="1:13" s="4" customFormat="1" ht="26.25" customHeight="1" x14ac:dyDescent="0.2">
      <c r="A28" s="36">
        <v>6</v>
      </c>
      <c r="B28" s="37">
        <v>15</v>
      </c>
      <c r="C28" s="43">
        <v>10009658352</v>
      </c>
      <c r="D28" s="44" t="s">
        <v>54</v>
      </c>
      <c r="E28" s="96">
        <v>35607</v>
      </c>
      <c r="F28" s="35" t="s">
        <v>22</v>
      </c>
      <c r="G28" s="98" t="s">
        <v>47</v>
      </c>
      <c r="H28" s="78">
        <v>5.1828703703703703E-2</v>
      </c>
      <c r="I28" s="78">
        <v>5.1388888888888873E-3</v>
      </c>
      <c r="J28" s="61">
        <f t="shared" si="0"/>
        <v>17.364895042429655</v>
      </c>
      <c r="K28" s="61"/>
      <c r="L28" s="34">
        <v>65</v>
      </c>
      <c r="M28" s="41"/>
    </row>
    <row r="29" spans="1:13" s="4" customFormat="1" ht="26.25" customHeight="1" x14ac:dyDescent="0.2">
      <c r="A29" s="86">
        <v>7</v>
      </c>
      <c r="B29" s="37">
        <v>20</v>
      </c>
      <c r="C29" s="43">
        <v>10085016642</v>
      </c>
      <c r="D29" s="44" t="s">
        <v>60</v>
      </c>
      <c r="E29" s="96">
        <v>37649</v>
      </c>
      <c r="F29" s="35" t="s">
        <v>30</v>
      </c>
      <c r="G29" s="98" t="s">
        <v>47</v>
      </c>
      <c r="H29" s="78">
        <v>5.1979166666666667E-2</v>
      </c>
      <c r="I29" s="78">
        <v>5.2893518518518506E-3</v>
      </c>
      <c r="J29" s="61">
        <f t="shared" si="0"/>
        <v>17.314629258517034</v>
      </c>
      <c r="K29" s="61"/>
      <c r="L29" s="34">
        <v>60</v>
      </c>
      <c r="M29" s="41"/>
    </row>
    <row r="30" spans="1:13" s="4" customFormat="1" ht="26.25" customHeight="1" x14ac:dyDescent="0.2">
      <c r="A30" s="36">
        <v>8</v>
      </c>
      <c r="B30" s="37">
        <v>18</v>
      </c>
      <c r="C30" s="43">
        <v>10036034268</v>
      </c>
      <c r="D30" s="44" t="s">
        <v>40</v>
      </c>
      <c r="E30" s="96">
        <v>37245</v>
      </c>
      <c r="F30" s="35" t="s">
        <v>22</v>
      </c>
      <c r="G30" s="98" t="s">
        <v>37</v>
      </c>
      <c r="H30" s="78">
        <v>5.3055555555555557E-2</v>
      </c>
      <c r="I30" s="78">
        <v>6.3657407407407413E-3</v>
      </c>
      <c r="J30" s="61">
        <f t="shared" si="0"/>
        <v>16.963350785340314</v>
      </c>
      <c r="K30" s="61"/>
      <c r="L30" s="34">
        <v>55</v>
      </c>
      <c r="M30" s="41"/>
    </row>
    <row r="31" spans="1:13" s="4" customFormat="1" ht="26.25" customHeight="1" x14ac:dyDescent="0.2">
      <c r="A31" s="86">
        <v>9</v>
      </c>
      <c r="B31" s="37">
        <v>17</v>
      </c>
      <c r="C31" s="103">
        <v>10077478732</v>
      </c>
      <c r="D31" s="44" t="s">
        <v>57</v>
      </c>
      <c r="E31" s="96">
        <v>37454</v>
      </c>
      <c r="F31" s="35" t="s">
        <v>45</v>
      </c>
      <c r="G31" s="98" t="s">
        <v>47</v>
      </c>
      <c r="H31" s="78"/>
      <c r="I31" s="110"/>
      <c r="J31" s="61"/>
      <c r="K31" s="61"/>
      <c r="L31" s="34">
        <v>50</v>
      </c>
      <c r="M31" s="108" t="s">
        <v>65</v>
      </c>
    </row>
    <row r="32" spans="1:13" s="4" customFormat="1" ht="26.25" customHeight="1" x14ac:dyDescent="0.2">
      <c r="A32" s="36">
        <v>10</v>
      </c>
      <c r="B32" s="37">
        <v>11</v>
      </c>
      <c r="C32" s="43">
        <v>10036033864</v>
      </c>
      <c r="D32" s="44" t="s">
        <v>59</v>
      </c>
      <c r="E32" s="96">
        <v>37404</v>
      </c>
      <c r="F32" s="35" t="s">
        <v>30</v>
      </c>
      <c r="G32" s="98" t="s">
        <v>38</v>
      </c>
      <c r="H32" s="78"/>
      <c r="I32" s="110"/>
      <c r="J32" s="61"/>
      <c r="K32" s="61"/>
      <c r="L32" s="34">
        <v>45</v>
      </c>
      <c r="M32" s="108" t="s">
        <v>65</v>
      </c>
    </row>
    <row r="33" spans="1:13" s="4" customFormat="1" ht="26.25" customHeight="1" x14ac:dyDescent="0.2">
      <c r="A33" s="86">
        <v>11</v>
      </c>
      <c r="B33" s="37">
        <v>22</v>
      </c>
      <c r="C33" s="43">
        <v>10014375885</v>
      </c>
      <c r="D33" s="44" t="s">
        <v>63</v>
      </c>
      <c r="E33" s="96">
        <v>35577</v>
      </c>
      <c r="F33" s="35" t="s">
        <v>22</v>
      </c>
      <c r="G33" s="98" t="s">
        <v>38</v>
      </c>
      <c r="H33" s="78"/>
      <c r="I33" s="110"/>
      <c r="J33" s="61"/>
      <c r="K33" s="61"/>
      <c r="L33" s="34">
        <v>40</v>
      </c>
      <c r="M33" s="108" t="s">
        <v>65</v>
      </c>
    </row>
    <row r="34" spans="1:13" s="4" customFormat="1" ht="26.25" customHeight="1" x14ac:dyDescent="0.2">
      <c r="A34" s="36">
        <v>12</v>
      </c>
      <c r="B34" s="37">
        <v>14</v>
      </c>
      <c r="C34" s="43">
        <v>10015876557</v>
      </c>
      <c r="D34" s="44" t="s">
        <v>55</v>
      </c>
      <c r="E34" s="96">
        <v>36452</v>
      </c>
      <c r="F34" s="35" t="s">
        <v>22</v>
      </c>
      <c r="G34" s="98" t="s">
        <v>47</v>
      </c>
      <c r="H34" s="78"/>
      <c r="I34" s="110"/>
      <c r="J34" s="61"/>
      <c r="K34" s="61"/>
      <c r="L34" s="34">
        <v>38</v>
      </c>
      <c r="M34" s="108" t="s">
        <v>65</v>
      </c>
    </row>
    <row r="35" spans="1:13" s="4" customFormat="1" ht="26.25" customHeight="1" x14ac:dyDescent="0.2">
      <c r="A35" s="86">
        <v>13</v>
      </c>
      <c r="B35" s="37">
        <v>23</v>
      </c>
      <c r="C35" s="43">
        <v>10036083980</v>
      </c>
      <c r="D35" s="44" t="s">
        <v>62</v>
      </c>
      <c r="E35" s="96">
        <v>37519</v>
      </c>
      <c r="F35" s="35" t="s">
        <v>30</v>
      </c>
      <c r="G35" s="98" t="s">
        <v>36</v>
      </c>
      <c r="H35" s="78"/>
      <c r="I35" s="110"/>
      <c r="J35" s="61"/>
      <c r="K35" s="61"/>
      <c r="L35" s="34">
        <v>36</v>
      </c>
      <c r="M35" s="108" t="s">
        <v>66</v>
      </c>
    </row>
    <row r="36" spans="1:13" s="4" customFormat="1" ht="26.25" customHeight="1" thickBot="1" x14ac:dyDescent="0.25">
      <c r="A36" s="87">
        <v>14</v>
      </c>
      <c r="B36" s="88">
        <v>24</v>
      </c>
      <c r="C36" s="89">
        <v>10034960703</v>
      </c>
      <c r="D36" s="90" t="s">
        <v>71</v>
      </c>
      <c r="E36" s="97">
        <v>31894</v>
      </c>
      <c r="F36" s="91" t="s">
        <v>45</v>
      </c>
      <c r="G36" s="99" t="s">
        <v>69</v>
      </c>
      <c r="H36" s="92"/>
      <c r="I36" s="111"/>
      <c r="J36" s="62"/>
      <c r="K36" s="62"/>
      <c r="L36" s="93">
        <v>34</v>
      </c>
      <c r="M36" s="109" t="s">
        <v>72</v>
      </c>
    </row>
    <row r="37" spans="1:13" ht="9" customHeight="1" thickTop="1" thickBot="1" x14ac:dyDescent="0.25">
      <c r="A37" s="112"/>
      <c r="B37" s="31"/>
      <c r="C37" s="31"/>
      <c r="D37" s="32"/>
      <c r="E37" s="23"/>
      <c r="F37" s="24"/>
      <c r="G37" s="25"/>
      <c r="H37" s="29"/>
      <c r="I37" s="29"/>
      <c r="J37" s="63"/>
      <c r="K37" s="63"/>
      <c r="L37" s="29"/>
      <c r="M37" s="29"/>
    </row>
    <row r="38" spans="1:13" ht="15.75" thickTop="1" x14ac:dyDescent="0.2">
      <c r="A38" s="131" t="s">
        <v>4</v>
      </c>
      <c r="B38" s="123"/>
      <c r="C38" s="123"/>
      <c r="D38" s="123"/>
      <c r="E38" s="113"/>
      <c r="F38" s="113"/>
      <c r="G38" s="123" t="s">
        <v>5</v>
      </c>
      <c r="H38" s="123"/>
      <c r="I38" s="123"/>
      <c r="J38" s="123"/>
      <c r="K38" s="123"/>
      <c r="L38" s="123"/>
      <c r="M38" s="124"/>
    </row>
    <row r="39" spans="1:13" x14ac:dyDescent="0.2">
      <c r="A39" s="45" t="s">
        <v>84</v>
      </c>
      <c r="B39" s="46"/>
      <c r="C39" s="50"/>
      <c r="D39" s="47"/>
      <c r="E39" s="67"/>
      <c r="F39" s="73"/>
      <c r="G39" s="51" t="s">
        <v>31</v>
      </c>
      <c r="H39" s="47">
        <v>6</v>
      </c>
      <c r="I39" s="67"/>
      <c r="J39" s="104"/>
      <c r="K39" s="68"/>
      <c r="L39" s="64" t="s">
        <v>29</v>
      </c>
      <c r="M39" s="101">
        <f>COUNTIF(F22:F36,"ЗМС")</f>
        <v>0</v>
      </c>
    </row>
    <row r="40" spans="1:13" x14ac:dyDescent="0.2">
      <c r="A40" s="45" t="s">
        <v>85</v>
      </c>
      <c r="B40" s="9"/>
      <c r="C40" s="52"/>
      <c r="D40" s="33"/>
      <c r="E40" s="74"/>
      <c r="F40" s="75"/>
      <c r="G40" s="53" t="s">
        <v>24</v>
      </c>
      <c r="H40" s="166">
        <f>H41+H46</f>
        <v>14</v>
      </c>
      <c r="I40" s="69"/>
      <c r="K40" s="70"/>
      <c r="L40" s="65" t="s">
        <v>19</v>
      </c>
      <c r="M40" s="101">
        <f>COUNTIF(F22:F36,"МСМК")</f>
        <v>0</v>
      </c>
    </row>
    <row r="41" spans="1:13" x14ac:dyDescent="0.2">
      <c r="A41" s="45" t="s">
        <v>86</v>
      </c>
      <c r="B41" s="9"/>
      <c r="C41" s="55"/>
      <c r="D41" s="33"/>
      <c r="E41" s="74"/>
      <c r="F41" s="75"/>
      <c r="G41" s="53" t="s">
        <v>25</v>
      </c>
      <c r="H41" s="166">
        <f>H42+H44+H45+H43</f>
        <v>14</v>
      </c>
      <c r="I41" s="69"/>
      <c r="K41" s="70"/>
      <c r="L41" s="65" t="s">
        <v>22</v>
      </c>
      <c r="M41" s="101">
        <f>COUNTIF(F22:F36,"МС")</f>
        <v>6</v>
      </c>
    </row>
    <row r="42" spans="1:13" x14ac:dyDescent="0.2">
      <c r="A42" s="45" t="s">
        <v>87</v>
      </c>
      <c r="B42" s="9"/>
      <c r="C42" s="55"/>
      <c r="D42" s="33"/>
      <c r="E42" s="74"/>
      <c r="F42" s="75"/>
      <c r="G42" s="53" t="s">
        <v>26</v>
      </c>
      <c r="H42" s="166">
        <f>COUNT(A22:A36)</f>
        <v>14</v>
      </c>
      <c r="I42" s="69"/>
      <c r="K42" s="70"/>
      <c r="L42" s="65" t="s">
        <v>30</v>
      </c>
      <c r="M42" s="101">
        <f>COUNTIF(F22:F36,"КМС")</f>
        <v>6</v>
      </c>
    </row>
    <row r="43" spans="1:13" x14ac:dyDescent="0.2">
      <c r="A43" s="45"/>
      <c r="B43" s="9"/>
      <c r="C43" s="55"/>
      <c r="D43" s="33"/>
      <c r="E43" s="74"/>
      <c r="F43" s="75"/>
      <c r="G43" s="53" t="s">
        <v>46</v>
      </c>
      <c r="H43" s="33">
        <f>COUNTIF(A22:A36,"ЛИМ")</f>
        <v>0</v>
      </c>
      <c r="I43" s="69"/>
      <c r="K43" s="70"/>
      <c r="L43" s="100" t="s">
        <v>45</v>
      </c>
      <c r="M43" s="101">
        <f>COUNTIF(F22:F36,"1 СР")</f>
        <v>2</v>
      </c>
    </row>
    <row r="44" spans="1:13" x14ac:dyDescent="0.2">
      <c r="A44" s="45"/>
      <c r="B44" s="9"/>
      <c r="C44" s="9"/>
      <c r="D44" s="33"/>
      <c r="E44" s="74"/>
      <c r="F44" s="75"/>
      <c r="G44" s="53" t="s">
        <v>27</v>
      </c>
      <c r="H44" s="166">
        <f>COUNTIF(A22:A36,"НФ")</f>
        <v>0</v>
      </c>
      <c r="I44" s="69"/>
      <c r="K44" s="70"/>
      <c r="L44" s="65" t="s">
        <v>88</v>
      </c>
      <c r="M44" s="101">
        <f>COUNTIF(F22:F36,"2 СР")</f>
        <v>0</v>
      </c>
    </row>
    <row r="45" spans="1:13" x14ac:dyDescent="0.2">
      <c r="A45" s="45"/>
      <c r="B45" s="9"/>
      <c r="C45" s="9"/>
      <c r="D45" s="33"/>
      <c r="E45" s="74"/>
      <c r="F45" s="75"/>
      <c r="G45" s="53" t="s">
        <v>32</v>
      </c>
      <c r="H45" s="166">
        <f>COUNTIF(A22:A36,"ДСКВ")</f>
        <v>0</v>
      </c>
      <c r="I45" s="69"/>
      <c r="K45" s="70"/>
      <c r="L45" s="65" t="s">
        <v>89</v>
      </c>
      <c r="M45" s="101">
        <f>COUNTIF(F22:F36,"3 СР")</f>
        <v>0</v>
      </c>
    </row>
    <row r="46" spans="1:13" x14ac:dyDescent="0.2">
      <c r="A46" s="45"/>
      <c r="B46" s="9"/>
      <c r="C46" s="9"/>
      <c r="D46" s="33"/>
      <c r="E46" s="76"/>
      <c r="F46" s="77"/>
      <c r="G46" s="53" t="s">
        <v>28</v>
      </c>
      <c r="H46" s="166">
        <f>COUNTIF(A22:A36,"НС")</f>
        <v>0</v>
      </c>
      <c r="I46" s="71"/>
      <c r="J46" s="105"/>
      <c r="K46" s="72"/>
      <c r="L46" s="65"/>
      <c r="M46" s="54"/>
    </row>
    <row r="47" spans="1:13" ht="9.75" customHeight="1" x14ac:dyDescent="0.2">
      <c r="A47" s="18"/>
      <c r="B47" s="95"/>
      <c r="C47" s="95"/>
      <c r="M47" s="19"/>
    </row>
    <row r="48" spans="1:13" x14ac:dyDescent="0.2">
      <c r="A48" s="129" t="s">
        <v>90</v>
      </c>
      <c r="B48" s="130"/>
      <c r="C48" s="130"/>
      <c r="D48" s="130"/>
      <c r="E48" s="130" t="s">
        <v>11</v>
      </c>
      <c r="F48" s="130"/>
      <c r="G48" s="130"/>
      <c r="H48" s="130" t="s">
        <v>3</v>
      </c>
      <c r="I48" s="130"/>
      <c r="J48" s="130"/>
      <c r="K48" s="106"/>
      <c r="L48" s="130" t="s">
        <v>64</v>
      </c>
      <c r="M48" s="135"/>
    </row>
    <row r="49" spans="1:13" x14ac:dyDescent="0.2">
      <c r="A49" s="119"/>
      <c r="B49" s="120"/>
      <c r="C49" s="120"/>
      <c r="D49" s="120"/>
      <c r="E49" s="120"/>
      <c r="F49" s="121"/>
      <c r="G49" s="121"/>
      <c r="H49" s="121"/>
      <c r="I49" s="121"/>
      <c r="J49" s="121"/>
      <c r="K49" s="121"/>
      <c r="L49" s="121"/>
      <c r="M49" s="122"/>
    </row>
    <row r="50" spans="1:13" x14ac:dyDescent="0.2">
      <c r="A50" s="9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79"/>
    </row>
    <row r="51" spans="1:13" x14ac:dyDescent="0.2">
      <c r="A51" s="94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79"/>
    </row>
    <row r="52" spans="1:13" x14ac:dyDescent="0.2">
      <c r="A52" s="94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79"/>
    </row>
    <row r="53" spans="1:13" ht="13.5" thickBot="1" x14ac:dyDescent="0.25">
      <c r="A53" s="114"/>
      <c r="B53" s="115"/>
      <c r="C53" s="115"/>
      <c r="D53" s="115"/>
      <c r="E53" s="115" t="str">
        <f>G17</f>
        <v xml:space="preserve">ГЕОРГИЕВ В.М. (ВК, Чувашская Республика) </v>
      </c>
      <c r="F53" s="115"/>
      <c r="G53" s="115"/>
      <c r="H53" s="115" t="str">
        <f>G18</f>
        <v xml:space="preserve">БЕСЧАСТНОВ А.А. (ВК, г. Москва) </v>
      </c>
      <c r="I53" s="115"/>
      <c r="J53" s="115"/>
      <c r="K53" s="107"/>
      <c r="L53" s="115" t="str">
        <f>G19</f>
        <v xml:space="preserve">ТЕБАЙКИН И.Г. (ВК, Московская обл.) </v>
      </c>
      <c r="M53" s="116"/>
    </row>
    <row r="54" spans="1:13" ht="13.5" thickTop="1" x14ac:dyDescent="0.2"/>
  </sheetData>
  <mergeCells count="39">
    <mergeCell ref="A1:M1"/>
    <mergeCell ref="A2:M2"/>
    <mergeCell ref="A3:M3"/>
    <mergeCell ref="A4:M4"/>
    <mergeCell ref="A5:M5"/>
    <mergeCell ref="A6:M6"/>
    <mergeCell ref="A7:M7"/>
    <mergeCell ref="A9:M9"/>
    <mergeCell ref="A8:M8"/>
    <mergeCell ref="A12:M12"/>
    <mergeCell ref="A10:M10"/>
    <mergeCell ref="A11:M11"/>
    <mergeCell ref="H15:M15"/>
    <mergeCell ref="E48:G48"/>
    <mergeCell ref="H48:J48"/>
    <mergeCell ref="L48:M48"/>
    <mergeCell ref="G21:G22"/>
    <mergeCell ref="H21:H22"/>
    <mergeCell ref="A15:G15"/>
    <mergeCell ref="L21:L22"/>
    <mergeCell ref="I21:I22"/>
    <mergeCell ref="J21:J22"/>
    <mergeCell ref="D21:D22"/>
    <mergeCell ref="A21:A22"/>
    <mergeCell ref="B21:B22"/>
    <mergeCell ref="C21:C22"/>
    <mergeCell ref="A53:D53"/>
    <mergeCell ref="E53:G53"/>
    <mergeCell ref="H53:J53"/>
    <mergeCell ref="L53:M53"/>
    <mergeCell ref="K21:K22"/>
    <mergeCell ref="A49:E49"/>
    <mergeCell ref="F49:M49"/>
    <mergeCell ref="G38:M38"/>
    <mergeCell ref="M21:M22"/>
    <mergeCell ref="E21:E22"/>
    <mergeCell ref="A48:D48"/>
    <mergeCell ref="F21:F22"/>
    <mergeCell ref="A38:D38"/>
  </mergeCells>
  <conditionalFormatting sqref="B2">
    <cfRule type="duplicateValues" dxfId="5" priority="7"/>
  </conditionalFormatting>
  <conditionalFormatting sqref="B3">
    <cfRule type="duplicateValues" dxfId="4" priority="6"/>
  </conditionalFormatting>
  <conditionalFormatting sqref="B4">
    <cfRule type="duplicateValues" dxfId="3" priority="5"/>
  </conditionalFormatting>
  <conditionalFormatting sqref="B1 B6:B7 B9:B11 B13:B14 B54:B1048576 B16:B37 B39:B47">
    <cfRule type="duplicateValues" dxfId="2" priority="9"/>
  </conditionalFormatting>
  <conditionalFormatting sqref="B53">
    <cfRule type="duplicateValues" dxfId="1" priority="1"/>
  </conditionalFormatting>
  <conditionalFormatting sqref="B48:B52">
    <cfRule type="duplicateValues" dxfId="0" priority="2"/>
  </conditionalFormatting>
  <printOptions horizontalCentered="1"/>
  <pageMargins left="0.25" right="0.25" top="0.25" bottom="0.25" header="0.15748031496063" footer="0.118110236220472"/>
  <pageSetup paperSize="256" scale="5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ME</vt:lpstr>
      <vt:lpstr>ME!Заголовки_для_печати</vt:lpstr>
      <vt:lpstr>ME!Область_печати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2022-02-13T11:58:55Z</cp:lastPrinted>
  <dcterms:created xsi:type="dcterms:W3CDTF">1996-10-08T23:32:33Z</dcterms:created>
  <dcterms:modified xsi:type="dcterms:W3CDTF">2022-03-24T13:02:20Z</dcterms:modified>
</cp:coreProperties>
</file>