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32760" windowHeight="17625" tabRatio="789" activeTab="0"/>
  </bookViews>
  <sheets>
    <sheet name="групповая гонка" sheetId="1" r:id="rId1"/>
  </sheets>
  <definedNames>
    <definedName name="_xlfn.IFERROR" hidden="1">#NAME?</definedName>
    <definedName name="_xlnm._FilterDatabase" localSheetId="0" hidden="1">'групповая гонка'!$A$21:$L$89</definedName>
    <definedName name="_xlnm.Print_Titles" localSheetId="0">'групповая гонка'!$21:$22</definedName>
    <definedName name="_xlnm.Print_Area" localSheetId="0">'групповая гонка'!$A$1:$L$108</definedName>
  </definedNames>
  <calcPr fullCalcOnLoad="1"/>
</workbook>
</file>

<file path=xl/sharedStrings.xml><?xml version="1.0" encoding="utf-8"?>
<sst xmlns="http://schemas.openxmlformats.org/spreadsheetml/2006/main" count="334" uniqueCount="182">
  <si>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</si>
  <si>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</si>
  <si>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</si>
  <si>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</si>
  <si>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</si>
  <si>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</si>
  <si>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</si>
  <si>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</si>
  <si>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</si>
  <si>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</si>
  <si>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</si>
  <si>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</si>
  <si>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</si>
  <si>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</si>
  <si>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</si>
  <si>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</si>
  <si>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</si>
  <si>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</si>
  <si>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</si>
  <si>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</si>
  <si>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</si>
  <si>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</si>
  <si>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</si>
  <si>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</si>
  <si>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</si>
  <si>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</si>
  <si>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</si>
  <si>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</si>
  <si>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</si>
  <si>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</si>
  <si>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</si>
  <si>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</si>
  <si>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</si>
  <si>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</si>
  <si>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</si>
  <si>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</si>
  <si>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</si>
  <si>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</si>
  <si>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</si>
  <si>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</si>
  <si>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Республика Адыгея</t>
  </si>
  <si>
    <t>Хабаровский край</t>
  </si>
  <si>
    <t>Республика Крым</t>
  </si>
  <si>
    <t>Краснодарский край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</si>
  <si>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</si>
  <si>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</si>
  <si>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</si>
  <si>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r>
      <rPr>
        <b/>
        <sz val="11"/>
        <rFont val="Calibri"/>
        <family val="2"/>
      </rPr>
      <t>ОКОНЧАНИЕ ГОНКИ:</t>
    </r>
    <r>
      <rPr>
        <sz val="11"/>
        <rFont val="Calibri"/>
        <family val="2"/>
      </rPr>
      <t xml:space="preserve">  </t>
    </r>
  </si>
  <si>
    <t>1 СР</t>
  </si>
  <si>
    <t>Лимит времени</t>
  </si>
  <si>
    <t/>
  </si>
  <si>
    <t>Иркутская область</t>
  </si>
  <si>
    <t>нф</t>
  </si>
  <si>
    <t>ВСЕРОССИЙСКИЕ СОРЕВНОВАНИЯ</t>
  </si>
  <si>
    <t>Михайлова Л.А.</t>
  </si>
  <si>
    <t>нс</t>
  </si>
  <si>
    <t>Орехов Максим</t>
  </si>
  <si>
    <t>Миллер Кирилл</t>
  </si>
  <si>
    <t>Штин Валерий</t>
  </si>
  <si>
    <t>Меньшов Иван</t>
  </si>
  <si>
    <t>Гутовский Владислав</t>
  </si>
  <si>
    <t>Васильев Никита</t>
  </si>
  <si>
    <t>Кисляков Алексей</t>
  </si>
  <si>
    <t>Сутягин Киррил</t>
  </si>
  <si>
    <t>Цветков Никита</t>
  </si>
  <si>
    <t>Иванов Александр</t>
  </si>
  <si>
    <t>Есик Артемий</t>
  </si>
  <si>
    <t>Кондратьев Артем</t>
  </si>
  <si>
    <t>Рыбаков Арсений</t>
  </si>
  <si>
    <t>Журавлёв Иван</t>
  </si>
  <si>
    <t>Березутский Никита</t>
  </si>
  <si>
    <t>Тишкин Александр</t>
  </si>
  <si>
    <t>Докучаев Михаил</t>
  </si>
  <si>
    <t>Самойлов Даниил</t>
  </si>
  <si>
    <t>Мамолат Владимир</t>
  </si>
  <si>
    <t>Мертвищев Аскольд</t>
  </si>
  <si>
    <t>Тетенков Глеб</t>
  </si>
  <si>
    <t>Трубецкой Арсений</t>
  </si>
  <si>
    <t>Маметов Данил</t>
  </si>
  <si>
    <t>Малыгин Евгений</t>
  </si>
  <si>
    <t>Свиридов Егор</t>
  </si>
  <si>
    <t>Стариков Илья</t>
  </si>
  <si>
    <t>Плакушкин Иван</t>
  </si>
  <si>
    <t>Дикий Марк</t>
  </si>
  <si>
    <t>Подмарьков Владислав</t>
  </si>
  <si>
    <t>Бадигин Александр</t>
  </si>
  <si>
    <t>Закиров Тимур</t>
  </si>
  <si>
    <t>Мицель Михаил</t>
  </si>
  <si>
    <t>Бугаенко Виктор</t>
  </si>
  <si>
    <t>Саломатов Семен</t>
  </si>
  <si>
    <t>Сидов Роман</t>
  </si>
  <si>
    <t>Мельник Илья</t>
  </si>
  <si>
    <t>Смирнов Владислав</t>
  </si>
  <si>
    <t>Долматов Александр</t>
  </si>
  <si>
    <t>Попков Алексей</t>
  </si>
  <si>
    <t>Галицкий Артем</t>
  </si>
  <si>
    <t>Корсун Илья</t>
  </si>
  <si>
    <t>Мищенков Владислав</t>
  </si>
  <si>
    <t>Росляков Владислав</t>
  </si>
  <si>
    <t>Орлов Никита</t>
  </si>
  <si>
    <t>Андриянов Антон</t>
  </si>
  <si>
    <t>Пичковский Даниил</t>
  </si>
  <si>
    <t>Жаворонков Петр</t>
  </si>
  <si>
    <t>Сорокин Андрей</t>
  </si>
  <si>
    <t>Зорин Илья</t>
  </si>
  <si>
    <t>Зинник Владислав</t>
  </si>
  <si>
    <t>Аладашвили Константин</t>
  </si>
  <si>
    <t>Денисюк Даниил</t>
  </si>
  <si>
    <t>Клюев Максим</t>
  </si>
  <si>
    <t>Столяренко Антон</t>
  </si>
  <si>
    <t>Миронов Роман</t>
  </si>
  <si>
    <t>Гущин Даниил</t>
  </si>
  <si>
    <t>Кисель Григорий</t>
  </si>
  <si>
    <t>Кондрашин Егор</t>
  </si>
  <si>
    <t>Федосеев Илья</t>
  </si>
  <si>
    <t>Грунин Даниил</t>
  </si>
  <si>
    <t>Иванков Ян</t>
  </si>
  <si>
    <t>Дорошенко Святослав</t>
  </si>
  <si>
    <t>Анюхин Иван</t>
  </si>
  <si>
    <t>Дмитриев Иван</t>
  </si>
  <si>
    <t>Белянин Андрей</t>
  </si>
  <si>
    <t>Рассказов Даниил</t>
  </si>
  <si>
    <t>Волков Дмитрий</t>
  </si>
  <si>
    <t>Лисунова А.В. (ВК, г. СИМФЕРОПОЛЬ)</t>
  </si>
  <si>
    <t>Шелест Л.И. (ВК, г. СИМФЕРОПОЛЬ)</t>
  </si>
  <si>
    <t>Управление по делам молодежи и спорта города Севастополя</t>
  </si>
  <si>
    <t>Санкт-Петербург, Ленинградская область</t>
  </si>
  <si>
    <t>Москва</t>
  </si>
  <si>
    <t>Тюменская область</t>
  </si>
  <si>
    <t>Новосибирская область</t>
  </si>
  <si>
    <t>Московская область</t>
  </si>
  <si>
    <t>Самарская область</t>
  </si>
  <si>
    <t>Калининградская область</t>
  </si>
  <si>
    <t xml:space="preserve">Тульская область </t>
  </si>
  <si>
    <t>Омская область, Республика Адыгея</t>
  </si>
  <si>
    <t>НАЧАЛО ГОНКИ: 11ч 00м</t>
  </si>
  <si>
    <t>№ ВРВС:0080601611Я</t>
  </si>
  <si>
    <t>№ ЕКП 2021: 32467</t>
  </si>
  <si>
    <t xml:space="preserve">ДИСТАНЦИЯ: </t>
  </si>
  <si>
    <t>ДЛИНА КРУГА/КРУГОВ: 25/2,5</t>
  </si>
  <si>
    <t>Ветер:</t>
  </si>
  <si>
    <t>Температура: +3/+4</t>
  </si>
  <si>
    <t>Влажность: 62%</t>
  </si>
  <si>
    <t>Осадки: без осадков</t>
  </si>
  <si>
    <t>ДАТА ПРОВЕДЕНИЯ: 10 МАРТА 2021 ГОДА</t>
  </si>
  <si>
    <t>100 360 689 27</t>
  </si>
  <si>
    <t>100 360 916 60</t>
  </si>
  <si>
    <t>100 499 163 82</t>
  </si>
  <si>
    <t>100 584 366 22</t>
  </si>
  <si>
    <t>100 545 933 01</t>
  </si>
  <si>
    <t>100 774 626 65</t>
  </si>
  <si>
    <t>101 114 139 78</t>
  </si>
  <si>
    <t>100 787 942 92</t>
  </si>
  <si>
    <t>101 045 812 39</t>
  </si>
  <si>
    <t>100 756 448 26</t>
  </si>
  <si>
    <t>100 917 184 33</t>
  </si>
  <si>
    <t>101 058 658 81</t>
  </si>
  <si>
    <t>100 802 562 65</t>
  </si>
  <si>
    <t>100 949 416 61</t>
  </si>
  <si>
    <t>100 969 727 02</t>
  </si>
  <si>
    <t>100 838 764 86</t>
  </si>
  <si>
    <t>100 801 732 11</t>
  </si>
  <si>
    <t>100 841 061 55</t>
  </si>
  <si>
    <t>100 654 910 47</t>
  </si>
  <si>
    <t>100 360 658 93</t>
  </si>
  <si>
    <t>100 904 449 05</t>
  </si>
  <si>
    <t>100 837 409 89</t>
  </si>
  <si>
    <t>100 597 886 59</t>
  </si>
  <si>
    <t>100 360 319 45</t>
  </si>
  <si>
    <t>100 566 112 04</t>
  </si>
  <si>
    <t>100 921 809 02</t>
  </si>
  <si>
    <t>100 609 800 42</t>
  </si>
  <si>
    <t xml:space="preserve"> 100 824 512 93</t>
  </si>
  <si>
    <t xml:space="preserve"> 11.03.2004</t>
  </si>
  <si>
    <t>100 562 311 83</t>
  </si>
  <si>
    <t xml:space="preserve"> 12.05.2003 </t>
  </si>
  <si>
    <t>100 904 445 01</t>
  </si>
  <si>
    <t>101 141 585 73</t>
  </si>
  <si>
    <t xml:space="preserve"> 01.06.2004</t>
  </si>
  <si>
    <t>100 810 495 44</t>
  </si>
  <si>
    <t>юниоры 17-18 лет</t>
  </si>
  <si>
    <t>МЕСТО ПРОВЕДЕНИЯ: г. Севастополь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</si>
</sst>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yyyy"/>
    <numFmt numFmtId="167" formatCode="hh:mm:ss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22"/>
      <name val="Calibri"/>
      <family val="2"/>
    </font>
    <font>
      <sz val="12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/>
      <right/>
      <top style="double"/>
      <bottom/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thin"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/>
      <bottom style="thin"/>
    </border>
    <border>
      <left style="double"/>
      <right/>
      <top style="thin"/>
      <bottom style="double"/>
    </border>
    <border>
      <left style="double"/>
      <right/>
      <top/>
      <bottom style="thin"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double"/>
      <right/>
      <top style="thin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5" fillId="0" borderId="16" xfId="0" applyNumberFormat="1" applyFont="1" applyFill="1" applyBorder="1" applyAlignment="1">
      <alignment horizontal="center" vertical="center" wrapText="1"/>
    </xf>
    <xf numFmtId="166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justify"/>
    </xf>
    <xf numFmtId="0" fontId="26" fillId="0" borderId="16" xfId="59" applyFont="1" applyFill="1" applyBorder="1" applyAlignment="1">
      <alignment vertical="center" wrapText="1"/>
      <protection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0" fontId="22" fillId="0" borderId="18" xfId="0" applyFont="1" applyFill="1" applyBorder="1" applyAlignment="1">
      <alignment vertical="center"/>
    </xf>
    <xf numFmtId="0" fontId="24" fillId="0" borderId="22" xfId="0" applyFont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23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22" fillId="0" borderId="17" xfId="0" applyNumberFormat="1" applyFont="1" applyBorder="1" applyAlignment="1">
      <alignment vertical="center"/>
    </xf>
    <xf numFmtId="2" fontId="25" fillId="0" borderId="0" xfId="0" applyNumberFormat="1" applyFont="1" applyFill="1" applyBorder="1" applyAlignment="1">
      <alignment vertical="center" wrapText="1"/>
    </xf>
    <xf numFmtId="2" fontId="22" fillId="0" borderId="22" xfId="0" applyNumberFormat="1" applyFont="1" applyFill="1" applyBorder="1" applyAlignment="1">
      <alignment vertical="center"/>
    </xf>
    <xf numFmtId="2" fontId="22" fillId="0" borderId="22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2" fontId="22" fillId="0" borderId="25" xfId="0" applyNumberFormat="1" applyFont="1" applyBorder="1" applyAlignment="1">
      <alignment vertical="center"/>
    </xf>
    <xf numFmtId="49" fontId="22" fillId="0" borderId="26" xfId="0" applyNumberFormat="1" applyFont="1" applyBorder="1" applyAlignment="1">
      <alignment vertical="center"/>
    </xf>
    <xf numFmtId="2" fontId="22" fillId="0" borderId="27" xfId="0" applyNumberFormat="1" applyFont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2" fontId="22" fillId="0" borderId="29" xfId="0" applyNumberFormat="1" applyFont="1" applyBorder="1" applyAlignment="1">
      <alignment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right" vertical="center"/>
    </xf>
    <xf numFmtId="0" fontId="22" fillId="0" borderId="30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/>
    </xf>
    <xf numFmtId="2" fontId="22" fillId="0" borderId="30" xfId="0" applyNumberFormat="1" applyFont="1" applyFill="1" applyBorder="1" applyAlignment="1">
      <alignment horizontal="center" vertical="center" wrapText="1"/>
    </xf>
    <xf numFmtId="0" fontId="28" fillId="0" borderId="30" xfId="59" applyFont="1" applyFill="1" applyBorder="1" applyAlignment="1">
      <alignment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30" xfId="0" applyFont="1" applyBorder="1" applyAlignment="1">
      <alignment horizontal="center" vertical="center" wrapText="1"/>
    </xf>
    <xf numFmtId="167" fontId="22" fillId="0" borderId="30" xfId="0" applyNumberFormat="1" applyFont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2" fontId="22" fillId="0" borderId="30" xfId="0" applyNumberFormat="1" applyFont="1" applyBorder="1" applyAlignment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2" fontId="22" fillId="0" borderId="33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2" fontId="22" fillId="0" borderId="33" xfId="0" applyNumberFormat="1" applyFont="1" applyFill="1" applyBorder="1" applyAlignment="1">
      <alignment horizontal="center" vertical="center" wrapText="1"/>
    </xf>
    <xf numFmtId="0" fontId="28" fillId="0" borderId="33" xfId="59" applyFont="1" applyFill="1" applyBorder="1" applyAlignment="1">
      <alignment vertical="center" wrapText="1"/>
      <protection/>
    </xf>
    <xf numFmtId="49" fontId="22" fillId="0" borderId="33" xfId="0" applyNumberFormat="1" applyFont="1" applyBorder="1" applyAlignment="1">
      <alignment horizontal="center" vertical="center"/>
    </xf>
    <xf numFmtId="167" fontId="22" fillId="0" borderId="33" xfId="0" applyNumberFormat="1" applyFont="1" applyBorder="1" applyAlignment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/>
      <protection/>
    </xf>
    <xf numFmtId="0" fontId="22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24" fillId="0" borderId="12" xfId="0" applyNumberFormat="1" applyFont="1" applyBorder="1" applyAlignment="1">
      <alignment horizontal="right" vertical="center"/>
    </xf>
    <xf numFmtId="49" fontId="24" fillId="0" borderId="23" xfId="0" applyNumberFormat="1" applyFont="1" applyFill="1" applyBorder="1" applyAlignment="1">
      <alignment horizontal="right" vertical="center"/>
    </xf>
    <xf numFmtId="2" fontId="22" fillId="0" borderId="36" xfId="0" applyNumberFormat="1" applyFont="1" applyBorder="1" applyAlignment="1">
      <alignment horizontal="center" vertical="center"/>
    </xf>
    <xf numFmtId="49" fontId="28" fillId="0" borderId="30" xfId="58" applyNumberFormat="1" applyFont="1" applyFill="1" applyBorder="1" applyAlignment="1">
      <alignment horizontal="center" vertical="center" wrapText="1"/>
      <protection/>
    </xf>
    <xf numFmtId="0" fontId="3" fillId="33" borderId="37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14" fontId="25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14" fontId="25" fillId="0" borderId="33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left" vertical="center" wrapText="1"/>
    </xf>
    <xf numFmtId="14" fontId="25" fillId="0" borderId="39" xfId="0" applyNumberFormat="1" applyFont="1" applyBorder="1" applyAlignment="1">
      <alignment horizontal="center" vertical="center"/>
    </xf>
    <xf numFmtId="49" fontId="28" fillId="0" borderId="30" xfId="58" applyNumberFormat="1" applyFont="1" applyBorder="1" applyAlignment="1">
      <alignment horizontal="center" vertical="center" wrapText="1"/>
      <protection/>
    </xf>
    <xf numFmtId="14" fontId="22" fillId="0" borderId="30" xfId="0" applyNumberFormat="1" applyFont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center" vertical="center"/>
    </xf>
    <xf numFmtId="0" fontId="31" fillId="33" borderId="38" xfId="60" applyFont="1" applyFill="1" applyBorder="1" applyAlignment="1">
      <alignment horizontal="center" vertical="center" wrapText="1"/>
      <protection/>
    </xf>
    <xf numFmtId="0" fontId="31" fillId="33" borderId="45" xfId="60" applyFont="1" applyFill="1" applyBorder="1" applyAlignment="1">
      <alignment horizontal="center" vertical="center" wrapText="1"/>
      <protection/>
    </xf>
    <xf numFmtId="0" fontId="31" fillId="33" borderId="46" xfId="60" applyFont="1" applyFill="1" applyBorder="1" applyAlignment="1">
      <alignment horizontal="center" vertical="center" wrapText="1"/>
      <protection/>
    </xf>
    <xf numFmtId="0" fontId="31" fillId="33" borderId="47" xfId="60" applyFont="1" applyFill="1" applyBorder="1" applyAlignment="1">
      <alignment horizontal="center" vertical="center" wrapText="1"/>
      <protection/>
    </xf>
    <xf numFmtId="0" fontId="3" fillId="33" borderId="48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 wrapText="1"/>
    </xf>
    <xf numFmtId="0" fontId="31" fillId="33" borderId="45" xfId="0" applyFont="1" applyFill="1" applyBorder="1" applyAlignment="1">
      <alignment horizontal="center" vertical="center" wrapText="1"/>
    </xf>
    <xf numFmtId="2" fontId="31" fillId="33" borderId="38" xfId="60" applyNumberFormat="1" applyFont="1" applyFill="1" applyBorder="1" applyAlignment="1">
      <alignment horizontal="center" vertical="center" wrapText="1"/>
      <protection/>
    </xf>
    <xf numFmtId="2" fontId="31" fillId="33" borderId="45" xfId="60" applyNumberFormat="1" applyFont="1" applyFill="1" applyBorder="1" applyAlignment="1">
      <alignment horizontal="center" vertical="center" wrapText="1"/>
      <protection/>
    </xf>
    <xf numFmtId="0" fontId="3" fillId="33" borderId="49" xfId="0" applyFont="1" applyFill="1" applyBorder="1" applyAlignment="1">
      <alignment horizontal="center" vertical="center"/>
    </xf>
    <xf numFmtId="0" fontId="31" fillId="33" borderId="50" xfId="0" applyFont="1" applyFill="1" applyBorder="1" applyAlignment="1">
      <alignment horizontal="center" vertical="center" wrapText="1"/>
    </xf>
    <xf numFmtId="0" fontId="31" fillId="33" borderId="5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31" fillId="33" borderId="52" xfId="0" applyFont="1" applyFill="1" applyBorder="1" applyAlignment="1">
      <alignment horizontal="center" vertical="center"/>
    </xf>
    <xf numFmtId="0" fontId="31" fillId="33" borderId="53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9" fillId="0" borderId="0" xfId="0" applyNumberFormat="1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29" fillId="0" borderId="57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left" vertical="center" wrapText="1"/>
    </xf>
    <xf numFmtId="14" fontId="53" fillId="0" borderId="59" xfId="0" applyNumberFormat="1" applyFont="1" applyBorder="1" applyAlignment="1">
      <alignment horizontal="center" vertical="center"/>
    </xf>
    <xf numFmtId="21" fontId="22" fillId="0" borderId="30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_ID4938_RS" xfId="58"/>
    <cellStyle name="Обычный_ID4938_RS_1" xfId="59"/>
    <cellStyle name="Обычный_Стартовый протокол Смирнов_20101106_Results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4</xdr:row>
      <xdr:rowOff>9525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57150</xdr:rowOff>
    </xdr:from>
    <xdr:to>
      <xdr:col>3</xdr:col>
      <xdr:colOff>114300</xdr:colOff>
      <xdr:row>3</xdr:row>
      <xdr:rowOff>247650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5715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0</xdr:row>
      <xdr:rowOff>85725</xdr:rowOff>
    </xdr:from>
    <xdr:to>
      <xdr:col>11</xdr:col>
      <xdr:colOff>1143000</xdr:colOff>
      <xdr:row>4</xdr:row>
      <xdr:rowOff>76200</xdr:rowOff>
    </xdr:to>
    <xdr:pic>
      <xdr:nvPicPr>
        <xdr:cNvPr id="3" name="Picture 11" descr="http://umis.sev.sportsng.ru/media/2017/11/02/1233768418/1295_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15550" y="85725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107"/>
  <sheetViews>
    <sheetView tabSelected="1" zoomScaleSheetLayoutView="80" zoomScalePageLayoutView="0" workbookViewId="0" topLeftCell="A1">
      <selection activeCell="L26" sqref="L26"/>
    </sheetView>
  </sheetViews>
  <sheetFormatPr defaultColWidth="9.140625" defaultRowHeight="12.75"/>
  <cols>
    <col min="1" max="1" width="7.00390625" style="1" customWidth="1"/>
    <col min="2" max="2" width="8.140625" style="11" customWidth="1"/>
    <col min="3" max="3" width="15.00390625" style="11" customWidth="1"/>
    <col min="4" max="4" width="20.421875" style="1" customWidth="1"/>
    <col min="5" max="5" width="12.28125" style="1" bestFit="1" customWidth="1"/>
    <col min="6" max="6" width="9.140625" style="1" customWidth="1"/>
    <col min="7" max="7" width="22.8515625" style="1" customWidth="1"/>
    <col min="8" max="8" width="11.421875" style="1" customWidth="1"/>
    <col min="9" max="9" width="12.8515625" style="1" customWidth="1"/>
    <col min="10" max="10" width="13.57421875" style="44" customWidth="1"/>
    <col min="11" max="11" width="13.28125" style="1" customWidth="1"/>
    <col min="12" max="12" width="18.7109375" style="1" customWidth="1"/>
    <col min="13" max="16384" width="9.140625" style="1" customWidth="1"/>
  </cols>
  <sheetData>
    <row r="1" spans="1:12" ht="15.7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.75" customHeight="1">
      <c r="A2" s="144" t="s">
        <v>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5.75" customHeight="1">
      <c r="A3" s="144" t="s">
        <v>125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2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5" ht="12.75">
      <c r="A5" s="145" t="s">
        <v>50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O5" s="23"/>
    </row>
    <row r="6" spans="1:17" s="2" customFormat="1" ht="28.5">
      <c r="A6" s="146" t="s">
        <v>53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Q6" s="23"/>
    </row>
    <row r="7" spans="1:12" s="2" customFormat="1" ht="18" customHeight="1">
      <c r="A7" s="156" t="s">
        <v>17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2" s="2" customFormat="1" ht="6" customHeight="1" thickBo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9.5" customHeight="1" thickTop="1">
      <c r="A9" s="157" t="s">
        <v>22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</row>
    <row r="10" spans="1:12" ht="18" customHeight="1">
      <c r="A10" s="161" t="s">
        <v>37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1:12" ht="19.5" customHeight="1">
      <c r="A11" s="161" t="s">
        <v>180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1:12" ht="5.25" customHeight="1">
      <c r="A12" s="117" t="s">
        <v>50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9"/>
    </row>
    <row r="13" spans="1:12" ht="15.75">
      <c r="A13" s="152" t="s">
        <v>181</v>
      </c>
      <c r="B13" s="153"/>
      <c r="C13" s="153"/>
      <c r="D13" s="153"/>
      <c r="E13" s="153"/>
      <c r="F13" s="89"/>
      <c r="G13" s="82" t="s">
        <v>135</v>
      </c>
      <c r="H13" s="4"/>
      <c r="I13" s="4"/>
      <c r="J13" s="38"/>
      <c r="K13" s="30"/>
      <c r="L13" s="31" t="s">
        <v>136</v>
      </c>
    </row>
    <row r="14" spans="1:12" ht="15.75">
      <c r="A14" s="154" t="s">
        <v>144</v>
      </c>
      <c r="B14" s="155"/>
      <c r="C14" s="155"/>
      <c r="D14" s="155"/>
      <c r="E14" s="155"/>
      <c r="F14" s="90"/>
      <c r="G14" s="83" t="s">
        <v>47</v>
      </c>
      <c r="H14" s="5"/>
      <c r="I14" s="5"/>
      <c r="J14" s="39"/>
      <c r="K14" s="32"/>
      <c r="L14" s="61" t="s">
        <v>137</v>
      </c>
    </row>
    <row r="15" spans="1:12" ht="15">
      <c r="A15" s="135" t="s">
        <v>10</v>
      </c>
      <c r="B15" s="121"/>
      <c r="C15" s="121"/>
      <c r="D15" s="121"/>
      <c r="E15" s="121"/>
      <c r="F15" s="121"/>
      <c r="G15" s="136"/>
      <c r="H15" s="120" t="s">
        <v>1</v>
      </c>
      <c r="I15" s="121"/>
      <c r="J15" s="121"/>
      <c r="K15" s="121"/>
      <c r="L15" s="122"/>
    </row>
    <row r="16" spans="1:12" ht="15">
      <c r="A16" s="16" t="s">
        <v>18</v>
      </c>
      <c r="B16" s="12"/>
      <c r="C16" s="12"/>
      <c r="D16" s="8"/>
      <c r="E16" s="9"/>
      <c r="F16" s="8"/>
      <c r="G16" s="10" t="s">
        <v>50</v>
      </c>
      <c r="H16" s="147" t="s">
        <v>44</v>
      </c>
      <c r="I16" s="148"/>
      <c r="J16" s="148"/>
      <c r="K16" s="148"/>
      <c r="L16" s="149"/>
    </row>
    <row r="17" spans="1:12" ht="15">
      <c r="A17" s="16" t="s">
        <v>19</v>
      </c>
      <c r="B17" s="12"/>
      <c r="C17" s="12"/>
      <c r="D17" s="7"/>
      <c r="E17" s="9"/>
      <c r="F17" s="8"/>
      <c r="G17" s="10" t="s">
        <v>123</v>
      </c>
      <c r="H17" s="147" t="s">
        <v>45</v>
      </c>
      <c r="I17" s="148"/>
      <c r="J17" s="148"/>
      <c r="K17" s="148"/>
      <c r="L17" s="149"/>
    </row>
    <row r="18" spans="1:12" ht="15">
      <c r="A18" s="16" t="s">
        <v>20</v>
      </c>
      <c r="B18" s="12"/>
      <c r="C18" s="12"/>
      <c r="D18" s="7"/>
      <c r="E18" s="9"/>
      <c r="F18" s="8"/>
      <c r="G18" s="10" t="s">
        <v>124</v>
      </c>
      <c r="H18" s="147" t="s">
        <v>46</v>
      </c>
      <c r="I18" s="148"/>
      <c r="J18" s="148"/>
      <c r="K18" s="148"/>
      <c r="L18" s="149"/>
    </row>
    <row r="19" spans="1:12" ht="16.5" thickBot="1">
      <c r="A19" s="16" t="s">
        <v>16</v>
      </c>
      <c r="B19" s="13"/>
      <c r="C19" s="13"/>
      <c r="D19" s="6"/>
      <c r="E19" s="6"/>
      <c r="F19" s="6"/>
      <c r="G19" s="10" t="s">
        <v>54</v>
      </c>
      <c r="H19" s="34" t="s">
        <v>138</v>
      </c>
      <c r="I19" s="60">
        <v>112</v>
      </c>
      <c r="K19" s="84"/>
      <c r="L19" s="85" t="s">
        <v>139</v>
      </c>
    </row>
    <row r="20" spans="1:12" ht="9.75" customHeight="1" thickBot="1" thickTop="1">
      <c r="A20" s="28"/>
      <c r="B20" s="21"/>
      <c r="C20" s="21"/>
      <c r="D20" s="20"/>
      <c r="E20" s="20"/>
      <c r="F20" s="20"/>
      <c r="G20" s="20"/>
      <c r="H20" s="20"/>
      <c r="I20" s="20"/>
      <c r="J20" s="40"/>
      <c r="K20" s="20"/>
      <c r="L20" s="29"/>
    </row>
    <row r="21" spans="1:12" s="3" customFormat="1" ht="21" customHeight="1" thickTop="1">
      <c r="A21" s="150" t="s">
        <v>7</v>
      </c>
      <c r="B21" s="126" t="s">
        <v>13</v>
      </c>
      <c r="C21" s="126" t="s">
        <v>39</v>
      </c>
      <c r="D21" s="126" t="s">
        <v>2</v>
      </c>
      <c r="E21" s="126" t="s">
        <v>38</v>
      </c>
      <c r="F21" s="126" t="s">
        <v>9</v>
      </c>
      <c r="G21" s="128" t="s">
        <v>14</v>
      </c>
      <c r="H21" s="128" t="s">
        <v>8</v>
      </c>
      <c r="I21" s="126" t="s">
        <v>27</v>
      </c>
      <c r="J21" s="139" t="s">
        <v>23</v>
      </c>
      <c r="K21" s="137" t="s">
        <v>26</v>
      </c>
      <c r="L21" s="142" t="s">
        <v>15</v>
      </c>
    </row>
    <row r="22" spans="1:12" s="3" customFormat="1" ht="13.5" customHeight="1" thickBot="1">
      <c r="A22" s="151"/>
      <c r="B22" s="127"/>
      <c r="C22" s="127"/>
      <c r="D22" s="127"/>
      <c r="E22" s="127"/>
      <c r="F22" s="127"/>
      <c r="G22" s="129"/>
      <c r="H22" s="129"/>
      <c r="I22" s="127"/>
      <c r="J22" s="140"/>
      <c r="K22" s="138"/>
      <c r="L22" s="143"/>
    </row>
    <row r="23" spans="1:12" ht="26.25" customHeight="1" thickTop="1">
      <c r="A23" s="74">
        <v>1</v>
      </c>
      <c r="B23" s="67">
        <v>115</v>
      </c>
      <c r="C23" s="97">
        <v>10036048517</v>
      </c>
      <c r="D23" s="98" t="s">
        <v>56</v>
      </c>
      <c r="E23" s="93">
        <v>37682</v>
      </c>
      <c r="F23" s="64" t="s">
        <v>34</v>
      </c>
      <c r="G23" s="65" t="s">
        <v>126</v>
      </c>
      <c r="H23" s="170">
        <v>0.11450231481481482</v>
      </c>
      <c r="I23" s="170">
        <f>IF(H23&gt;$H$23,H23-$H$23,"")</f>
      </c>
      <c r="J23" s="86">
        <f>_xlfn.IFERROR($I$19*3600/(HOUR(H23)*3600+MINUTE(H23)*60+SECOND(H23)),"")</f>
        <v>40.756090164762966</v>
      </c>
      <c r="K23" s="66" t="s">
        <v>25</v>
      </c>
      <c r="L23" s="69"/>
    </row>
    <row r="24" spans="1:12" ht="26.25" customHeight="1">
      <c r="A24" s="74">
        <v>2</v>
      </c>
      <c r="B24" s="67">
        <v>12</v>
      </c>
      <c r="C24" s="91">
        <v>10053688268</v>
      </c>
      <c r="D24" s="92" t="s">
        <v>57</v>
      </c>
      <c r="E24" s="93">
        <v>37973</v>
      </c>
      <c r="F24" s="64" t="s">
        <v>34</v>
      </c>
      <c r="G24" s="65" t="s">
        <v>128</v>
      </c>
      <c r="H24" s="170">
        <v>0.11829861111111112</v>
      </c>
      <c r="I24" s="170">
        <f>IF(H24&gt;$H$23,H24-$H$23,"")</f>
        <v>0.0037962962962962976</v>
      </c>
      <c r="J24" s="70">
        <f>_xlfn.IFERROR($I$19*3600/(HOUR(H24)*3600+MINUTE(H24)*60+SECOND(H24)),"")</f>
        <v>39.448194892867626</v>
      </c>
      <c r="K24" s="66" t="s">
        <v>34</v>
      </c>
      <c r="L24" s="71"/>
    </row>
    <row r="25" spans="1:12" ht="26.25" customHeight="1">
      <c r="A25" s="74">
        <v>3</v>
      </c>
      <c r="B25" s="67">
        <v>2</v>
      </c>
      <c r="C25" s="91">
        <v>10088947263</v>
      </c>
      <c r="D25" s="92" t="s">
        <v>58</v>
      </c>
      <c r="E25" s="93">
        <v>38104</v>
      </c>
      <c r="F25" s="64" t="s">
        <v>34</v>
      </c>
      <c r="G25" s="65" t="s">
        <v>51</v>
      </c>
      <c r="H25" s="170">
        <v>0.11832175925925925</v>
      </c>
      <c r="I25" s="170">
        <f>IF(H25&gt;$H$23,H25-$H$23,"")</f>
        <v>0.003819444444444431</v>
      </c>
      <c r="J25" s="70">
        <f>_xlfn.IFERROR($I$19*3600/(HOUR(H25)*3600+MINUTE(H25)*60+SECOND(H25)),"")</f>
        <v>39.44047735498386</v>
      </c>
      <c r="K25" s="66" t="s">
        <v>34</v>
      </c>
      <c r="L25" s="71"/>
    </row>
    <row r="26" spans="1:12" ht="26.25" customHeight="1">
      <c r="A26" s="74">
        <v>4</v>
      </c>
      <c r="B26" s="67">
        <v>88</v>
      </c>
      <c r="C26" s="94" t="s">
        <v>145</v>
      </c>
      <c r="D26" s="92" t="s">
        <v>59</v>
      </c>
      <c r="E26" s="93">
        <v>37686</v>
      </c>
      <c r="F26" s="64" t="s">
        <v>34</v>
      </c>
      <c r="G26" s="65" t="s">
        <v>127</v>
      </c>
      <c r="H26" s="170">
        <v>0.11832175925925925</v>
      </c>
      <c r="I26" s="170">
        <f>IF(H26&gt;$H$23,H26-$H$23,"")</f>
        <v>0.003819444444444431</v>
      </c>
      <c r="J26" s="70">
        <f>_xlfn.IFERROR($I$19*3600/(HOUR(H26)*3600+MINUTE(H26)*60+SECOND(H26)),"")</f>
        <v>39.44047735498386</v>
      </c>
      <c r="K26" s="66" t="s">
        <v>34</v>
      </c>
      <c r="L26" s="71"/>
    </row>
    <row r="27" spans="1:12" ht="26.25" customHeight="1">
      <c r="A27" s="74">
        <v>5</v>
      </c>
      <c r="B27" s="67">
        <v>91</v>
      </c>
      <c r="C27" s="67" t="s">
        <v>146</v>
      </c>
      <c r="D27" s="92" t="s">
        <v>60</v>
      </c>
      <c r="E27" s="93">
        <v>37879</v>
      </c>
      <c r="F27" s="64" t="s">
        <v>34</v>
      </c>
      <c r="G27" s="65" t="s">
        <v>127</v>
      </c>
      <c r="H27" s="170">
        <v>0.11832175925925925</v>
      </c>
      <c r="I27" s="170">
        <f>IF(H27&gt;$H$23,H27-$H$23,"")</f>
        <v>0.003819444444444431</v>
      </c>
      <c r="J27" s="70">
        <f>_xlfn.IFERROR($I$19*3600/(HOUR(H27)*3600+MINUTE(H27)*60+SECOND(H27)),"")</f>
        <v>39.44047735498386</v>
      </c>
      <c r="K27" s="66" t="s">
        <v>34</v>
      </c>
      <c r="L27" s="71"/>
    </row>
    <row r="28" spans="1:12" ht="26.25" customHeight="1">
      <c r="A28" s="74">
        <v>6</v>
      </c>
      <c r="B28" s="67">
        <v>136</v>
      </c>
      <c r="C28" s="94" t="s">
        <v>147</v>
      </c>
      <c r="D28" s="92" t="s">
        <v>61</v>
      </c>
      <c r="E28" s="93">
        <v>37680</v>
      </c>
      <c r="F28" s="64" t="s">
        <v>34</v>
      </c>
      <c r="G28" s="65" t="s">
        <v>24</v>
      </c>
      <c r="H28" s="170">
        <v>0.1183912037037037</v>
      </c>
      <c r="I28" s="170">
        <f>IF(H28&gt;$H$23,H28-$H$23,"")</f>
        <v>0.003888888888888886</v>
      </c>
      <c r="J28" s="70">
        <f>_xlfn.IFERROR($I$19*3600/(HOUR(H28)*3600+MINUTE(H28)*60+SECOND(H28)),"")</f>
        <v>39.41734284876332</v>
      </c>
      <c r="K28" s="66" t="s">
        <v>34</v>
      </c>
      <c r="L28" s="71"/>
    </row>
    <row r="29" spans="1:12" ht="26.25" customHeight="1">
      <c r="A29" s="74">
        <v>7</v>
      </c>
      <c r="B29" s="67">
        <v>90</v>
      </c>
      <c r="C29" s="94" t="s">
        <v>148</v>
      </c>
      <c r="D29" s="92" t="s">
        <v>62</v>
      </c>
      <c r="E29" s="93">
        <v>37825</v>
      </c>
      <c r="F29" s="64" t="s">
        <v>34</v>
      </c>
      <c r="G29" s="65" t="s">
        <v>127</v>
      </c>
      <c r="H29" s="170">
        <v>0.1183912037037037</v>
      </c>
      <c r="I29" s="170">
        <f>IF(H29&gt;$H$23,H29-$H$23,"")</f>
        <v>0.003888888888888886</v>
      </c>
      <c r="J29" s="70">
        <f>_xlfn.IFERROR($I$19*3600/(HOUR(H29)*3600+MINUTE(H29)*60+SECOND(H29)),"")</f>
        <v>39.41734284876332</v>
      </c>
      <c r="K29" s="66" t="s">
        <v>34</v>
      </c>
      <c r="L29" s="71"/>
    </row>
    <row r="30" spans="1:12" ht="26.25" customHeight="1">
      <c r="A30" s="74">
        <v>8</v>
      </c>
      <c r="B30" s="67">
        <v>89</v>
      </c>
      <c r="C30" s="94" t="s">
        <v>149</v>
      </c>
      <c r="D30" s="92" t="s">
        <v>63</v>
      </c>
      <c r="E30" s="93">
        <v>37736</v>
      </c>
      <c r="F30" s="64" t="s">
        <v>34</v>
      </c>
      <c r="G30" s="65" t="s">
        <v>127</v>
      </c>
      <c r="H30" s="170">
        <v>0.1183912037037037</v>
      </c>
      <c r="I30" s="170">
        <f>IF(H30&gt;$H$23,H30-$H$23,"")</f>
        <v>0.003888888888888886</v>
      </c>
      <c r="J30" s="70">
        <f>_xlfn.IFERROR($I$19*3600/(HOUR(H30)*3600+MINUTE(H30)*60+SECOND(H30)),"")</f>
        <v>39.41734284876332</v>
      </c>
      <c r="K30" s="66" t="s">
        <v>34</v>
      </c>
      <c r="L30" s="71"/>
    </row>
    <row r="31" spans="1:12" ht="26.25" customHeight="1">
      <c r="A31" s="74">
        <v>9</v>
      </c>
      <c r="B31" s="67">
        <v>92</v>
      </c>
      <c r="C31" s="87" t="s">
        <v>179</v>
      </c>
      <c r="D31" s="62" t="s">
        <v>64</v>
      </c>
      <c r="E31" s="103">
        <v>38397</v>
      </c>
      <c r="F31" s="64" t="s">
        <v>34</v>
      </c>
      <c r="G31" s="65" t="s">
        <v>127</v>
      </c>
      <c r="H31" s="170">
        <v>0.1183912037037037</v>
      </c>
      <c r="I31" s="170">
        <f>IF(H31&gt;$H$23,H31-$H$23,"")</f>
        <v>0.003888888888888886</v>
      </c>
      <c r="J31" s="70">
        <f>_xlfn.IFERROR($I$19*3600/(HOUR(H31)*3600+MINUTE(H31)*60+SECOND(H31)),"")</f>
        <v>39.41734284876332</v>
      </c>
      <c r="K31" s="66" t="s">
        <v>34</v>
      </c>
      <c r="L31" s="71"/>
    </row>
    <row r="32" spans="1:12" ht="26.25" customHeight="1">
      <c r="A32" s="74">
        <v>10</v>
      </c>
      <c r="B32" s="67">
        <v>100</v>
      </c>
      <c r="C32" s="94" t="s">
        <v>150</v>
      </c>
      <c r="D32" s="92" t="s">
        <v>65</v>
      </c>
      <c r="E32" s="93">
        <v>37980</v>
      </c>
      <c r="F32" s="64" t="s">
        <v>34</v>
      </c>
      <c r="G32" s="65" t="s">
        <v>129</v>
      </c>
      <c r="H32" s="170">
        <v>0.12009259259259258</v>
      </c>
      <c r="I32" s="170">
        <f>IF(H32&gt;$H$23,H32-$H$23,"")</f>
        <v>0.0055902777777777635</v>
      </c>
      <c r="J32" s="70">
        <f>_xlfn.IFERROR($I$19*3600/(HOUR(H32)*3600+MINUTE(H32)*60+SECOND(H32)),"")</f>
        <v>38.858905165767155</v>
      </c>
      <c r="K32" s="66" t="s">
        <v>34</v>
      </c>
      <c r="L32" s="71"/>
    </row>
    <row r="33" spans="1:12" ht="26.25" customHeight="1">
      <c r="A33" s="74">
        <v>11</v>
      </c>
      <c r="B33" s="67">
        <v>67</v>
      </c>
      <c r="C33" s="91">
        <v>10036050739</v>
      </c>
      <c r="D33" s="92" t="s">
        <v>66</v>
      </c>
      <c r="E33" s="93">
        <v>37795</v>
      </c>
      <c r="F33" s="64" t="s">
        <v>34</v>
      </c>
      <c r="G33" s="65" t="s">
        <v>130</v>
      </c>
      <c r="H33" s="170">
        <v>0.12009259259259258</v>
      </c>
      <c r="I33" s="170">
        <f>IF(H33&gt;$H$23,H33-$H$23,"")</f>
        <v>0.0055902777777777635</v>
      </c>
      <c r="J33" s="70">
        <f>_xlfn.IFERROR($I$19*3600/(HOUR(H33)*3600+MINUTE(H33)*60+SECOND(H33)),"")</f>
        <v>38.858905165767155</v>
      </c>
      <c r="K33" s="66" t="s">
        <v>34</v>
      </c>
      <c r="L33" s="71"/>
    </row>
    <row r="34" spans="1:12" ht="26.25" customHeight="1">
      <c r="A34" s="74">
        <v>12</v>
      </c>
      <c r="B34" s="67">
        <v>69</v>
      </c>
      <c r="C34" s="91">
        <v>10036052860</v>
      </c>
      <c r="D34" s="92" t="s">
        <v>67</v>
      </c>
      <c r="E34" s="93">
        <v>37934</v>
      </c>
      <c r="F34" s="64" t="s">
        <v>34</v>
      </c>
      <c r="G34" s="65" t="s">
        <v>130</v>
      </c>
      <c r="H34" s="170">
        <v>0.12009259259259258</v>
      </c>
      <c r="I34" s="170">
        <f>IF(H34&gt;$H$23,H34-$H$23,"")</f>
        <v>0.0055902777777777635</v>
      </c>
      <c r="J34" s="70">
        <f>_xlfn.IFERROR($I$19*3600/(HOUR(H34)*3600+MINUTE(H34)*60+SECOND(H34)),"")</f>
        <v>38.858905165767155</v>
      </c>
      <c r="K34" s="66" t="s">
        <v>34</v>
      </c>
      <c r="L34" s="71"/>
    </row>
    <row r="35" spans="1:12" ht="26.25" customHeight="1">
      <c r="A35" s="74">
        <v>13</v>
      </c>
      <c r="B35" s="67">
        <v>80</v>
      </c>
      <c r="C35" s="91">
        <v>10077479035</v>
      </c>
      <c r="D35" s="92" t="s">
        <v>68</v>
      </c>
      <c r="E35" s="93">
        <v>37775</v>
      </c>
      <c r="F35" s="64" t="s">
        <v>34</v>
      </c>
      <c r="G35" s="65" t="s">
        <v>130</v>
      </c>
      <c r="H35" s="170">
        <v>0.12009259259259258</v>
      </c>
      <c r="I35" s="170">
        <f>IF(H35&gt;$H$23,H35-$H$23,"")</f>
        <v>0.0055902777777777635</v>
      </c>
      <c r="J35" s="70">
        <f>_xlfn.IFERROR($I$19*3600/(HOUR(H35)*3600+MINUTE(H35)*60+SECOND(H35)),"")</f>
        <v>38.858905165767155</v>
      </c>
      <c r="K35" s="66"/>
      <c r="L35" s="71"/>
    </row>
    <row r="36" spans="1:12" ht="26.25" customHeight="1">
      <c r="A36" s="74">
        <v>14</v>
      </c>
      <c r="B36" s="67">
        <v>108</v>
      </c>
      <c r="C36" s="94" t="s">
        <v>151</v>
      </c>
      <c r="D36" s="92" t="s">
        <v>69</v>
      </c>
      <c r="E36" s="93">
        <v>37957</v>
      </c>
      <c r="F36" s="64" t="s">
        <v>34</v>
      </c>
      <c r="G36" s="65" t="s">
        <v>41</v>
      </c>
      <c r="H36" s="170">
        <v>0.12071759259259258</v>
      </c>
      <c r="I36" s="170">
        <f>IF(H36&gt;$H$23,H36-$H$23,"")</f>
        <v>0.006215277777777764</v>
      </c>
      <c r="J36" s="70">
        <f>_xlfn.IFERROR($I$19*3600/(HOUR(H36)*3600+MINUTE(H36)*60+SECOND(H36)),"")</f>
        <v>38.65771812080537</v>
      </c>
      <c r="K36" s="66"/>
      <c r="L36" s="71"/>
    </row>
    <row r="37" spans="1:12" ht="26.25" customHeight="1">
      <c r="A37" s="74">
        <v>15</v>
      </c>
      <c r="B37" s="67">
        <v>118</v>
      </c>
      <c r="C37" s="91">
        <v>10088111548</v>
      </c>
      <c r="D37" s="92" t="s">
        <v>70</v>
      </c>
      <c r="E37" s="93">
        <v>38280</v>
      </c>
      <c r="F37" s="64" t="s">
        <v>34</v>
      </c>
      <c r="G37" s="65" t="s">
        <v>126</v>
      </c>
      <c r="H37" s="170">
        <v>0.12071759259259258</v>
      </c>
      <c r="I37" s="170">
        <f>IF(H37&gt;$H$23,H37-$H$23,"")</f>
        <v>0.006215277777777764</v>
      </c>
      <c r="J37" s="70">
        <f>_xlfn.IFERROR($I$19*3600/(HOUR(H37)*3600+MINUTE(H37)*60+SECOND(H37)),"")</f>
        <v>38.65771812080537</v>
      </c>
      <c r="K37" s="66"/>
      <c r="L37" s="71"/>
    </row>
    <row r="38" spans="1:12" ht="26.25" customHeight="1">
      <c r="A38" s="74">
        <v>16</v>
      </c>
      <c r="B38" s="67">
        <v>101</v>
      </c>
      <c r="C38" s="94" t="s">
        <v>152</v>
      </c>
      <c r="D38" s="92" t="s">
        <v>71</v>
      </c>
      <c r="E38" s="93">
        <v>37768</v>
      </c>
      <c r="F38" s="64" t="s">
        <v>34</v>
      </c>
      <c r="G38" s="65" t="s">
        <v>129</v>
      </c>
      <c r="H38" s="170">
        <v>0.12071759259259258</v>
      </c>
      <c r="I38" s="170">
        <f>IF(H38&gt;$H$23,H38-$H$23,"")</f>
        <v>0.006215277777777764</v>
      </c>
      <c r="J38" s="70">
        <f>_xlfn.IFERROR($I$19*3600/(HOUR(H38)*3600+MINUTE(H38)*60+SECOND(H38)),"")</f>
        <v>38.65771812080537</v>
      </c>
      <c r="K38" s="66"/>
      <c r="L38" s="71"/>
    </row>
    <row r="39" spans="1:12" ht="26.25" customHeight="1">
      <c r="A39" s="74">
        <v>17</v>
      </c>
      <c r="B39" s="67">
        <v>45</v>
      </c>
      <c r="C39" s="94" t="s">
        <v>157</v>
      </c>
      <c r="D39" s="92" t="s">
        <v>72</v>
      </c>
      <c r="E39" s="93">
        <v>37809</v>
      </c>
      <c r="F39" s="64" t="s">
        <v>34</v>
      </c>
      <c r="G39" s="65" t="s">
        <v>131</v>
      </c>
      <c r="H39" s="170">
        <v>0.12071759259259258</v>
      </c>
      <c r="I39" s="170">
        <f>IF(H39&gt;$H$23,H39-$H$23,"")</f>
        <v>0.006215277777777764</v>
      </c>
      <c r="J39" s="70">
        <f>_xlfn.IFERROR($I$19*3600/(HOUR(H39)*3600+MINUTE(H39)*60+SECOND(H39)),"")</f>
        <v>38.65771812080537</v>
      </c>
      <c r="K39" s="66"/>
      <c r="L39" s="71"/>
    </row>
    <row r="40" spans="1:12" ht="26.25" customHeight="1">
      <c r="A40" s="74">
        <v>18</v>
      </c>
      <c r="B40" s="67">
        <v>50</v>
      </c>
      <c r="C40" s="94" t="s">
        <v>164</v>
      </c>
      <c r="D40" s="92" t="s">
        <v>73</v>
      </c>
      <c r="E40" s="93">
        <v>37701</v>
      </c>
      <c r="F40" s="64" t="s">
        <v>34</v>
      </c>
      <c r="G40" s="65" t="s">
        <v>131</v>
      </c>
      <c r="H40" s="170">
        <v>0.12071759259259258</v>
      </c>
      <c r="I40" s="170">
        <f>IF(H40&gt;$H$23,H40-$H$23,"")</f>
        <v>0.006215277777777764</v>
      </c>
      <c r="J40" s="70">
        <f>_xlfn.IFERROR($I$19*3600/(HOUR(H40)*3600+MINUTE(H40)*60+SECOND(H40)),"")</f>
        <v>38.65771812080537</v>
      </c>
      <c r="K40" s="66"/>
      <c r="L40" s="71"/>
    </row>
    <row r="41" spans="1:12" ht="26.25" customHeight="1">
      <c r="A41" s="74">
        <v>19</v>
      </c>
      <c r="B41" s="67">
        <v>27</v>
      </c>
      <c r="C41" s="91">
        <v>10036035682</v>
      </c>
      <c r="D41" s="92" t="s">
        <v>74</v>
      </c>
      <c r="E41" s="93">
        <v>37985</v>
      </c>
      <c r="F41" s="64" t="s">
        <v>34</v>
      </c>
      <c r="G41" s="65" t="s">
        <v>24</v>
      </c>
      <c r="H41" s="170">
        <v>0.12071759259259258</v>
      </c>
      <c r="I41" s="170">
        <f>IF(H41&gt;$H$23,H41-$H$23,"")</f>
        <v>0.006215277777777764</v>
      </c>
      <c r="J41" s="70">
        <f>_xlfn.IFERROR($I$19*3600/(HOUR(H41)*3600+MINUTE(H41)*60+SECOND(H41)),"")</f>
        <v>38.65771812080537</v>
      </c>
      <c r="K41" s="66"/>
      <c r="L41" s="71"/>
    </row>
    <row r="42" spans="1:12" ht="26.25" customHeight="1">
      <c r="A42" s="74">
        <v>20</v>
      </c>
      <c r="B42" s="67">
        <v>4</v>
      </c>
      <c r="C42" s="91">
        <v>10094805659</v>
      </c>
      <c r="D42" s="92" t="s">
        <v>75</v>
      </c>
      <c r="E42" s="93">
        <v>38198</v>
      </c>
      <c r="F42" s="64" t="s">
        <v>34</v>
      </c>
      <c r="G42" s="65" t="s">
        <v>51</v>
      </c>
      <c r="H42" s="170">
        <v>0.12071759259259258</v>
      </c>
      <c r="I42" s="170">
        <f>IF(H42&gt;$H$23,H42-$H$23,"")</f>
        <v>0.006215277777777764</v>
      </c>
      <c r="J42" s="70">
        <f>_xlfn.IFERROR($I$19*3600/(HOUR(H42)*3600+MINUTE(H42)*60+SECOND(H42)),"")</f>
        <v>38.65771812080537</v>
      </c>
      <c r="K42" s="66"/>
      <c r="L42" s="71"/>
    </row>
    <row r="43" spans="1:12" ht="26.25" customHeight="1">
      <c r="A43" s="74">
        <v>21</v>
      </c>
      <c r="B43" s="67">
        <v>98</v>
      </c>
      <c r="C43" s="94" t="s">
        <v>167</v>
      </c>
      <c r="D43" s="92" t="s">
        <v>76</v>
      </c>
      <c r="E43" s="93">
        <v>38012</v>
      </c>
      <c r="F43" s="64" t="s">
        <v>34</v>
      </c>
      <c r="G43" s="65" t="s">
        <v>129</v>
      </c>
      <c r="H43" s="170">
        <v>0.12071759259259258</v>
      </c>
      <c r="I43" s="170">
        <f>IF(H43&gt;$H$23,H43-$H$23,"")</f>
        <v>0.006215277777777764</v>
      </c>
      <c r="J43" s="70">
        <f>_xlfn.IFERROR($I$19*3600/(HOUR(H43)*3600+MINUTE(H43)*60+SECOND(H43)),"")</f>
        <v>38.65771812080537</v>
      </c>
      <c r="K43" s="66"/>
      <c r="L43" s="71"/>
    </row>
    <row r="44" spans="1:12" ht="26.25" customHeight="1">
      <c r="A44" s="74">
        <v>22</v>
      </c>
      <c r="B44" s="67">
        <v>72</v>
      </c>
      <c r="C44" s="91">
        <v>10060269316</v>
      </c>
      <c r="D44" s="92" t="s">
        <v>77</v>
      </c>
      <c r="E44" s="93">
        <v>38158</v>
      </c>
      <c r="F44" s="64" t="s">
        <v>34</v>
      </c>
      <c r="G44" s="65" t="s">
        <v>130</v>
      </c>
      <c r="H44" s="170">
        <v>0.12071759259259258</v>
      </c>
      <c r="I44" s="170">
        <f>IF(H44&gt;$H$23,H44-$H$23,"")</f>
        <v>0.006215277777777764</v>
      </c>
      <c r="J44" s="70">
        <f>_xlfn.IFERROR($I$19*3600/(HOUR(H44)*3600+MINUTE(H44)*60+SECOND(H44)),"")</f>
        <v>38.65771812080537</v>
      </c>
      <c r="K44" s="66"/>
      <c r="L44" s="71"/>
    </row>
    <row r="45" spans="1:12" ht="26.25" customHeight="1">
      <c r="A45" s="74">
        <v>23</v>
      </c>
      <c r="B45" s="67">
        <v>3</v>
      </c>
      <c r="C45" s="91">
        <v>10092779268</v>
      </c>
      <c r="D45" s="92" t="s">
        <v>78</v>
      </c>
      <c r="E45" s="93">
        <v>37851</v>
      </c>
      <c r="F45" s="64" t="s">
        <v>34</v>
      </c>
      <c r="G45" s="65" t="s">
        <v>51</v>
      </c>
      <c r="H45" s="170">
        <v>0.12071759259259258</v>
      </c>
      <c r="I45" s="170">
        <f>IF(H45&gt;$H$23,H45-$H$23,"")</f>
        <v>0.006215277777777764</v>
      </c>
      <c r="J45" s="70">
        <f>_xlfn.IFERROR($I$19*3600/(HOUR(H45)*3600+MINUTE(H45)*60+SECOND(H45)),"")</f>
        <v>38.65771812080537</v>
      </c>
      <c r="K45" s="66"/>
      <c r="L45" s="71"/>
    </row>
    <row r="46" spans="1:12" ht="26.25" customHeight="1">
      <c r="A46" s="74">
        <v>24</v>
      </c>
      <c r="B46" s="67">
        <v>79</v>
      </c>
      <c r="C46" s="99">
        <v>10089254532</v>
      </c>
      <c r="D46" s="100" t="s">
        <v>79</v>
      </c>
      <c r="E46" s="101">
        <v>38252</v>
      </c>
      <c r="F46" s="64" t="s">
        <v>34</v>
      </c>
      <c r="G46" s="65" t="s">
        <v>130</v>
      </c>
      <c r="H46" s="170">
        <v>0.12071759259259258</v>
      </c>
      <c r="I46" s="170">
        <f>IF(H46&gt;$H$23,H46-$H$23,"")</f>
        <v>0.006215277777777764</v>
      </c>
      <c r="J46" s="70">
        <f>_xlfn.IFERROR($I$19*3600/(HOUR(H46)*3600+MINUTE(H46)*60+SECOND(H46)),"")</f>
        <v>38.65771812080537</v>
      </c>
      <c r="K46" s="66"/>
      <c r="L46" s="71"/>
    </row>
    <row r="47" spans="1:12" ht="26.25" customHeight="1">
      <c r="A47" s="74">
        <v>25</v>
      </c>
      <c r="B47" s="67">
        <v>124</v>
      </c>
      <c r="C47" s="167" t="s">
        <v>165</v>
      </c>
      <c r="D47" s="168" t="s">
        <v>80</v>
      </c>
      <c r="E47" s="169">
        <v>38230</v>
      </c>
      <c r="F47" s="64" t="s">
        <v>34</v>
      </c>
      <c r="G47" s="65" t="s">
        <v>42</v>
      </c>
      <c r="H47" s="170">
        <v>0.12071759259259258</v>
      </c>
      <c r="I47" s="170">
        <f>IF(H47&gt;$H$23,H47-$H$23,"")</f>
        <v>0.006215277777777764</v>
      </c>
      <c r="J47" s="70">
        <f>_xlfn.IFERROR($I$19*3600/(HOUR(H47)*3600+MINUTE(H47)*60+SECOND(H47)),"")</f>
        <v>38.65771812080537</v>
      </c>
      <c r="K47" s="66"/>
      <c r="L47" s="71"/>
    </row>
    <row r="48" spans="1:12" ht="26.25" customHeight="1">
      <c r="A48" s="74">
        <v>26</v>
      </c>
      <c r="B48" s="67">
        <v>26</v>
      </c>
      <c r="C48" s="91">
        <v>10036042352</v>
      </c>
      <c r="D48" s="92" t="s">
        <v>81</v>
      </c>
      <c r="E48" s="93">
        <v>37770</v>
      </c>
      <c r="F48" s="64" t="s">
        <v>34</v>
      </c>
      <c r="G48" s="65" t="s">
        <v>24</v>
      </c>
      <c r="H48" s="170">
        <v>0.12071759259259258</v>
      </c>
      <c r="I48" s="170">
        <f>IF(H48&gt;$H$23,H48-$H$23,"")</f>
        <v>0.006215277777777764</v>
      </c>
      <c r="J48" s="70">
        <f>_xlfn.IFERROR($I$19*3600/(HOUR(H48)*3600+MINUTE(H48)*60+SECOND(H48)),"")</f>
        <v>38.65771812080537</v>
      </c>
      <c r="K48" s="66"/>
      <c r="L48" s="71"/>
    </row>
    <row r="49" spans="1:12" ht="26.25" customHeight="1">
      <c r="A49" s="74">
        <v>27</v>
      </c>
      <c r="B49" s="67">
        <v>59</v>
      </c>
      <c r="C49" s="91">
        <v>10091971744</v>
      </c>
      <c r="D49" s="92" t="s">
        <v>82</v>
      </c>
      <c r="E49" s="93">
        <v>38145</v>
      </c>
      <c r="F49" s="64" t="s">
        <v>34</v>
      </c>
      <c r="G49" s="65" t="s">
        <v>43</v>
      </c>
      <c r="H49" s="170">
        <v>0.12071759259259258</v>
      </c>
      <c r="I49" s="170">
        <f>IF(H49&gt;$H$23,H49-$H$23,"")</f>
        <v>0.006215277777777764</v>
      </c>
      <c r="J49" s="70">
        <f>_xlfn.IFERROR($I$19*3600/(HOUR(H49)*3600+MINUTE(H49)*60+SECOND(H49)),"")</f>
        <v>38.65771812080537</v>
      </c>
      <c r="K49" s="66"/>
      <c r="L49" s="71"/>
    </row>
    <row r="50" spans="1:12" ht="26.25" customHeight="1">
      <c r="A50" s="74">
        <v>28</v>
      </c>
      <c r="B50" s="67">
        <v>111</v>
      </c>
      <c r="C50" s="94" t="s">
        <v>156</v>
      </c>
      <c r="D50" s="92" t="s">
        <v>83</v>
      </c>
      <c r="E50" s="93">
        <v>37827</v>
      </c>
      <c r="F50" s="64" t="s">
        <v>34</v>
      </c>
      <c r="G50" s="65" t="s">
        <v>134</v>
      </c>
      <c r="H50" s="170">
        <v>0.12071759259259258</v>
      </c>
      <c r="I50" s="170">
        <f>IF(H50&gt;$H$23,H50-$H$23,"")</f>
        <v>0.006215277777777764</v>
      </c>
      <c r="J50" s="70">
        <f>_xlfn.IFERROR($I$19*3600/(HOUR(H50)*3600+MINUTE(H50)*60+SECOND(H50)),"")</f>
        <v>38.65771812080537</v>
      </c>
      <c r="K50" s="66"/>
      <c r="L50" s="71"/>
    </row>
    <row r="51" spans="1:12" ht="26.25" customHeight="1">
      <c r="A51" s="74">
        <v>29</v>
      </c>
      <c r="B51" s="67">
        <v>17</v>
      </c>
      <c r="C51" s="91">
        <v>10080747228</v>
      </c>
      <c r="D51" s="92" t="s">
        <v>84</v>
      </c>
      <c r="E51" s="93">
        <v>38143</v>
      </c>
      <c r="F51" s="64" t="s">
        <v>48</v>
      </c>
      <c r="G51" s="65" t="s">
        <v>132</v>
      </c>
      <c r="H51" s="170">
        <v>0.12077546296296297</v>
      </c>
      <c r="I51" s="170">
        <f>IF(H51&gt;$H$23,H51-$H$23,"")</f>
        <v>0.006273148148148153</v>
      </c>
      <c r="J51" s="70">
        <f>_xlfn.IFERROR($I$19*3600/(HOUR(H51)*3600+MINUTE(H51)*60+SECOND(H51)),"")</f>
        <v>38.639195016770486</v>
      </c>
      <c r="K51" s="66"/>
      <c r="L51" s="71"/>
    </row>
    <row r="52" spans="1:12" ht="26.25" customHeight="1">
      <c r="A52" s="74">
        <v>30</v>
      </c>
      <c r="B52" s="67">
        <v>76</v>
      </c>
      <c r="C52" s="91">
        <v>10093563251</v>
      </c>
      <c r="D52" s="92" t="s">
        <v>85</v>
      </c>
      <c r="E52" s="93">
        <v>38099</v>
      </c>
      <c r="F52" s="64" t="s">
        <v>34</v>
      </c>
      <c r="G52" s="65" t="s">
        <v>130</v>
      </c>
      <c r="H52" s="170">
        <v>0.12077546296296297</v>
      </c>
      <c r="I52" s="170">
        <f>IF(H52&gt;$H$23,H52-$H$23,"")</f>
        <v>0.006273148148148153</v>
      </c>
      <c r="J52" s="70">
        <f>_xlfn.IFERROR($I$19*3600/(HOUR(H52)*3600+MINUTE(H52)*60+SECOND(H52)),"")</f>
        <v>38.639195016770486</v>
      </c>
      <c r="K52" s="66"/>
      <c r="L52" s="71"/>
    </row>
    <row r="53" spans="1:12" ht="26.25" customHeight="1">
      <c r="A53" s="74">
        <v>31</v>
      </c>
      <c r="B53" s="67">
        <v>47</v>
      </c>
      <c r="C53" s="94" t="s">
        <v>158</v>
      </c>
      <c r="D53" s="92" t="s">
        <v>86</v>
      </c>
      <c r="E53" s="93">
        <v>38106</v>
      </c>
      <c r="F53" s="64" t="s">
        <v>34</v>
      </c>
      <c r="G53" s="65" t="s">
        <v>131</v>
      </c>
      <c r="H53" s="170">
        <v>0.12077546296296297</v>
      </c>
      <c r="I53" s="170">
        <f>IF(H53&gt;$H$23,H53-$H$23,"")</f>
        <v>0.006273148148148153</v>
      </c>
      <c r="J53" s="70">
        <f>_xlfn.IFERROR($I$19*3600/(HOUR(H53)*3600+MINUTE(H53)*60+SECOND(H53)),"")</f>
        <v>38.639195016770486</v>
      </c>
      <c r="K53" s="66"/>
      <c r="L53" s="71"/>
    </row>
    <row r="54" spans="1:12" ht="26.25" customHeight="1">
      <c r="A54" s="74">
        <v>32</v>
      </c>
      <c r="B54" s="67">
        <v>116</v>
      </c>
      <c r="C54" s="91">
        <v>10056607867</v>
      </c>
      <c r="D54" s="92" t="s">
        <v>87</v>
      </c>
      <c r="E54" s="93">
        <v>37925</v>
      </c>
      <c r="F54" s="64" t="s">
        <v>34</v>
      </c>
      <c r="G54" s="65" t="s">
        <v>126</v>
      </c>
      <c r="H54" s="170">
        <v>0.12078703703703704</v>
      </c>
      <c r="I54" s="170">
        <f>IF(H54&gt;$H$23,H54-$H$23,"")</f>
        <v>0.006284722222222219</v>
      </c>
      <c r="J54" s="70">
        <f>_xlfn.IFERROR($I$19*3600/(HOUR(H54)*3600+MINUTE(H54)*60+SECOND(H54)),"")</f>
        <v>38.63549252587198</v>
      </c>
      <c r="K54" s="66"/>
      <c r="L54" s="71"/>
    </row>
    <row r="55" spans="1:12" ht="26.25" customHeight="1">
      <c r="A55" s="74">
        <v>33</v>
      </c>
      <c r="B55" s="67">
        <v>93</v>
      </c>
      <c r="C55" s="94" t="s">
        <v>154</v>
      </c>
      <c r="D55" s="92" t="s">
        <v>88</v>
      </c>
      <c r="E55" s="93">
        <v>38042</v>
      </c>
      <c r="F55" s="64" t="s">
        <v>34</v>
      </c>
      <c r="G55" s="65" t="s">
        <v>127</v>
      </c>
      <c r="H55" s="170">
        <v>0.12083333333333333</v>
      </c>
      <c r="I55" s="170">
        <f>IF(H55&gt;$H$23,H55-$H$23,"")</f>
        <v>0.006331018518518514</v>
      </c>
      <c r="J55" s="70">
        <f>_xlfn.IFERROR($I$19*3600/(HOUR(H55)*3600+MINUTE(H55)*60+SECOND(H55)),"")</f>
        <v>38.62068965517241</v>
      </c>
      <c r="K55" s="66"/>
      <c r="L55" s="71"/>
    </row>
    <row r="56" spans="1:12" ht="26.25" customHeight="1">
      <c r="A56" s="74">
        <v>34</v>
      </c>
      <c r="B56" s="67">
        <v>49</v>
      </c>
      <c r="C56" s="94" t="s">
        <v>163</v>
      </c>
      <c r="D56" s="92" t="s">
        <v>89</v>
      </c>
      <c r="E56" s="93">
        <v>37837</v>
      </c>
      <c r="F56" s="64" t="s">
        <v>34</v>
      </c>
      <c r="G56" s="65" t="s">
        <v>131</v>
      </c>
      <c r="H56" s="170">
        <v>0.12083333333333333</v>
      </c>
      <c r="I56" s="170">
        <f>IF(H56&gt;$H$23,H56-$H$23,"")</f>
        <v>0.006331018518518514</v>
      </c>
      <c r="J56" s="70">
        <f>_xlfn.IFERROR($I$19*3600/(HOUR(H56)*3600+MINUTE(H56)*60+SECOND(H56)),"")</f>
        <v>38.62068965517241</v>
      </c>
      <c r="K56" s="66"/>
      <c r="L56" s="71"/>
    </row>
    <row r="57" spans="1:12" ht="26.25" customHeight="1">
      <c r="A57" s="74">
        <v>35</v>
      </c>
      <c r="B57" s="67">
        <v>23</v>
      </c>
      <c r="C57" s="91">
        <v>10091152904</v>
      </c>
      <c r="D57" s="92" t="s">
        <v>90</v>
      </c>
      <c r="E57" s="93">
        <v>38057</v>
      </c>
      <c r="F57" s="64" t="s">
        <v>34</v>
      </c>
      <c r="G57" s="65" t="s">
        <v>40</v>
      </c>
      <c r="H57" s="170">
        <v>0.12453703703703704</v>
      </c>
      <c r="I57" s="170">
        <f>IF(H57&gt;$H$23,H57-$H$23,"")</f>
        <v>0.010034722222222223</v>
      </c>
      <c r="J57" s="70">
        <f>_xlfn.IFERROR($I$19*3600/(HOUR(H57)*3600+MINUTE(H57)*60+SECOND(H57)),"")</f>
        <v>37.47211895910781</v>
      </c>
      <c r="K57" s="66"/>
      <c r="L57" s="71"/>
    </row>
    <row r="58" spans="1:12" ht="26.25" customHeight="1">
      <c r="A58" s="74">
        <v>36</v>
      </c>
      <c r="B58" s="67">
        <v>30</v>
      </c>
      <c r="C58" s="91">
        <v>10082452004</v>
      </c>
      <c r="D58" s="92" t="s">
        <v>91</v>
      </c>
      <c r="E58" s="93">
        <v>38070</v>
      </c>
      <c r="F58" s="64" t="s">
        <v>34</v>
      </c>
      <c r="G58" s="65" t="s">
        <v>42</v>
      </c>
      <c r="H58" s="170">
        <v>0.12453703703703704</v>
      </c>
      <c r="I58" s="170">
        <f>IF(H58&gt;$H$23,H58-$H$23,"")</f>
        <v>0.010034722222222223</v>
      </c>
      <c r="J58" s="70">
        <f>_xlfn.IFERROR($I$19*3600/(HOUR(H58)*3600+MINUTE(H58)*60+SECOND(H58)),"")</f>
        <v>37.47211895910781</v>
      </c>
      <c r="K58" s="66"/>
      <c r="L58" s="71"/>
    </row>
    <row r="59" spans="1:12" ht="26.25" customHeight="1">
      <c r="A59" s="74">
        <v>37</v>
      </c>
      <c r="B59" s="67">
        <v>22</v>
      </c>
      <c r="C59" s="91">
        <v>10055582701</v>
      </c>
      <c r="D59" s="92" t="s">
        <v>92</v>
      </c>
      <c r="E59" s="93">
        <v>38037</v>
      </c>
      <c r="F59" s="64" t="s">
        <v>34</v>
      </c>
      <c r="G59" s="65" t="s">
        <v>40</v>
      </c>
      <c r="H59" s="170">
        <v>0.12453703703703704</v>
      </c>
      <c r="I59" s="170">
        <f>IF(H59&gt;$H$23,H59-$H$23,"")</f>
        <v>0.010034722222222223</v>
      </c>
      <c r="J59" s="70">
        <f>_xlfn.IFERROR($I$19*3600/(HOUR(H59)*3600+MINUTE(H59)*60+SECOND(H59)),"")</f>
        <v>37.47211895910781</v>
      </c>
      <c r="K59" s="66"/>
      <c r="L59" s="71"/>
    </row>
    <row r="60" spans="1:12" ht="26.25" customHeight="1">
      <c r="A60" s="74">
        <v>38</v>
      </c>
      <c r="B60" s="67">
        <v>24</v>
      </c>
      <c r="C60" s="91">
        <v>10080986896</v>
      </c>
      <c r="D60" s="92" t="s">
        <v>93</v>
      </c>
      <c r="E60" s="93">
        <v>37886</v>
      </c>
      <c r="F60" s="64" t="s">
        <v>34</v>
      </c>
      <c r="G60" s="65" t="s">
        <v>40</v>
      </c>
      <c r="H60" s="170">
        <v>0.12453703703703704</v>
      </c>
      <c r="I60" s="170">
        <f>IF(H60&gt;$H$23,H60-$H$23,"")</f>
        <v>0.010034722222222223</v>
      </c>
      <c r="J60" s="70">
        <f>_xlfn.IFERROR($I$19*3600/(HOUR(H60)*3600+MINUTE(H60)*60+SECOND(H60)),"")</f>
        <v>37.47211895910781</v>
      </c>
      <c r="K60" s="66"/>
      <c r="L60" s="71"/>
    </row>
    <row r="61" spans="1:12" ht="26.25" customHeight="1">
      <c r="A61" s="74">
        <v>39</v>
      </c>
      <c r="B61" s="67">
        <v>28</v>
      </c>
      <c r="C61" s="91">
        <v>10080801586</v>
      </c>
      <c r="D61" s="92" t="s">
        <v>94</v>
      </c>
      <c r="E61" s="93">
        <v>37875</v>
      </c>
      <c r="F61" s="64" t="s">
        <v>34</v>
      </c>
      <c r="G61" s="65" t="s">
        <v>42</v>
      </c>
      <c r="H61" s="170">
        <v>0.12453703703703704</v>
      </c>
      <c r="I61" s="170">
        <f>IF(H61&gt;$H$23,H61-$H$23,"")</f>
        <v>0.010034722222222223</v>
      </c>
      <c r="J61" s="70">
        <f>_xlfn.IFERROR($I$19*3600/(HOUR(H61)*3600+MINUTE(H61)*60+SECOND(H61)),"")</f>
        <v>37.47211895910781</v>
      </c>
      <c r="K61" s="66"/>
      <c r="L61" s="71"/>
    </row>
    <row r="62" spans="1:12" ht="26.25" customHeight="1">
      <c r="A62" s="74">
        <v>40</v>
      </c>
      <c r="B62" s="67">
        <v>20</v>
      </c>
      <c r="C62" s="91">
        <v>10096800223</v>
      </c>
      <c r="D62" s="92" t="s">
        <v>95</v>
      </c>
      <c r="E62" s="93">
        <v>38198</v>
      </c>
      <c r="F62" s="64" t="s">
        <v>48</v>
      </c>
      <c r="G62" s="65" t="s">
        <v>40</v>
      </c>
      <c r="H62" s="170">
        <v>0.12453703703703704</v>
      </c>
      <c r="I62" s="170">
        <f>IF(H62&gt;$H$23,H62-$H$23,"")</f>
        <v>0.010034722222222223</v>
      </c>
      <c r="J62" s="70">
        <f>_xlfn.IFERROR($I$19*3600/(HOUR(H62)*3600+MINUTE(H62)*60+SECOND(H62)),"")</f>
        <v>37.47211895910781</v>
      </c>
      <c r="K62" s="66"/>
      <c r="L62" s="71"/>
    </row>
    <row r="63" spans="1:12" ht="26.25" customHeight="1">
      <c r="A63" s="75">
        <v>41</v>
      </c>
      <c r="B63" s="63">
        <v>53</v>
      </c>
      <c r="C63" s="94" t="s">
        <v>160</v>
      </c>
      <c r="D63" s="92" t="s">
        <v>96</v>
      </c>
      <c r="E63" s="93">
        <v>38044</v>
      </c>
      <c r="F63" s="64" t="s">
        <v>48</v>
      </c>
      <c r="G63" s="65" t="s">
        <v>42</v>
      </c>
      <c r="H63" s="170">
        <v>0.12453703703703704</v>
      </c>
      <c r="I63" s="170">
        <f>IF(H63&gt;$H$23,H63-$H$23,"")</f>
        <v>0.010034722222222223</v>
      </c>
      <c r="J63" s="70">
        <f>_xlfn.IFERROR($I$19*3600/(HOUR(H63)*3600+MINUTE(H63)*60+SECOND(H63)),"")</f>
        <v>37.47211895910781</v>
      </c>
      <c r="K63" s="66"/>
      <c r="L63" s="71"/>
    </row>
    <row r="64" spans="1:12" ht="26.25" customHeight="1">
      <c r="A64" s="75">
        <v>42</v>
      </c>
      <c r="B64" s="63">
        <v>109</v>
      </c>
      <c r="C64" s="94" t="s">
        <v>161</v>
      </c>
      <c r="D64" s="92" t="s">
        <v>97</v>
      </c>
      <c r="E64" s="93">
        <v>37640</v>
      </c>
      <c r="F64" s="64" t="s">
        <v>34</v>
      </c>
      <c r="G64" s="65" t="s">
        <v>41</v>
      </c>
      <c r="H64" s="170">
        <v>0.12453703703703704</v>
      </c>
      <c r="I64" s="170">
        <f>IF(H64&gt;$H$23,H64-$H$23,"")</f>
        <v>0.010034722222222223</v>
      </c>
      <c r="J64" s="70">
        <f>_xlfn.IFERROR($I$19*3600/(HOUR(H64)*3600+MINUTE(H64)*60+SECOND(H64)),"")</f>
        <v>37.47211895910781</v>
      </c>
      <c r="K64" s="66"/>
      <c r="L64" s="71"/>
    </row>
    <row r="65" spans="1:12" ht="26.25" customHeight="1">
      <c r="A65" s="75">
        <v>43</v>
      </c>
      <c r="B65" s="63">
        <v>78</v>
      </c>
      <c r="C65" s="91">
        <v>10088466408</v>
      </c>
      <c r="D65" s="92" t="s">
        <v>98</v>
      </c>
      <c r="E65" s="93">
        <v>38194</v>
      </c>
      <c r="F65" s="64" t="s">
        <v>34</v>
      </c>
      <c r="G65" s="65" t="s">
        <v>130</v>
      </c>
      <c r="H65" s="170">
        <v>0.12453703703703704</v>
      </c>
      <c r="I65" s="170">
        <f>IF(H65&gt;$H$23,H65-$H$23,"")</f>
        <v>0.010034722222222223</v>
      </c>
      <c r="J65" s="70">
        <f>_xlfn.IFERROR($I$19*3600/(HOUR(H65)*3600+MINUTE(H65)*60+SECOND(H65)),"")</f>
        <v>37.47211895910781</v>
      </c>
      <c r="K65" s="66"/>
      <c r="L65" s="71"/>
    </row>
    <row r="66" spans="1:12" ht="26.25" customHeight="1">
      <c r="A66" s="75">
        <v>44</v>
      </c>
      <c r="B66" s="63">
        <v>31</v>
      </c>
      <c r="C66" s="91">
        <v>10094024104</v>
      </c>
      <c r="D66" s="92" t="s">
        <v>99</v>
      </c>
      <c r="E66" s="93">
        <v>38094</v>
      </c>
      <c r="F66" s="64" t="s">
        <v>48</v>
      </c>
      <c r="G66" s="65" t="s">
        <v>42</v>
      </c>
      <c r="H66" s="170">
        <v>0.12471064814814814</v>
      </c>
      <c r="I66" s="170">
        <f>IF(H66&gt;$H$23,H66-$H$23,"")</f>
        <v>0.01020833333333332</v>
      </c>
      <c r="J66" s="70">
        <f>_xlfn.IFERROR($I$19*3600/(HOUR(H66)*3600+MINUTE(H66)*60+SECOND(H66)),"")</f>
        <v>37.419953596287705</v>
      </c>
      <c r="K66" s="66"/>
      <c r="L66" s="71"/>
    </row>
    <row r="67" spans="1:12" ht="26.25" customHeight="1">
      <c r="A67" s="75">
        <v>45</v>
      </c>
      <c r="B67" s="63">
        <v>99</v>
      </c>
      <c r="C67" s="94" t="s">
        <v>153</v>
      </c>
      <c r="D67" s="92" t="s">
        <v>100</v>
      </c>
      <c r="E67" s="93">
        <v>38090</v>
      </c>
      <c r="F67" s="64" t="s">
        <v>48</v>
      </c>
      <c r="G67" s="65" t="s">
        <v>129</v>
      </c>
      <c r="H67" s="170">
        <v>0.12763888888888889</v>
      </c>
      <c r="I67" s="170">
        <f>IF(H67&gt;$H$23,H67-$H$23,"")</f>
        <v>0.013136574074074064</v>
      </c>
      <c r="J67" s="70">
        <f>_xlfn.IFERROR($I$19*3600/(HOUR(H67)*3600+MINUTE(H67)*60+SECOND(H67)),"")</f>
        <v>36.56147986942329</v>
      </c>
      <c r="K67" s="66"/>
      <c r="L67" s="71"/>
    </row>
    <row r="68" spans="1:12" ht="26.25" customHeight="1">
      <c r="A68" s="75">
        <v>46</v>
      </c>
      <c r="B68" s="63">
        <v>392</v>
      </c>
      <c r="C68" s="87" t="s">
        <v>177</v>
      </c>
      <c r="D68" s="62" t="s">
        <v>101</v>
      </c>
      <c r="E68" s="63" t="s">
        <v>178</v>
      </c>
      <c r="F68" s="64" t="s">
        <v>48</v>
      </c>
      <c r="G68" s="65" t="s">
        <v>24</v>
      </c>
      <c r="H68" s="170">
        <v>0.13328703703703704</v>
      </c>
      <c r="I68" s="170">
        <f>IF(H68&gt;$H$23,H68-$H$23,"")</f>
        <v>0.018784722222222217</v>
      </c>
      <c r="J68" s="70">
        <f>_xlfn.IFERROR($I$19*3600/(HOUR(H68)*3600+MINUTE(H68)*60+SECOND(H68)),"")</f>
        <v>35.01215699895797</v>
      </c>
      <c r="K68" s="66"/>
      <c r="L68" s="71"/>
    </row>
    <row r="69" spans="1:12" ht="26.25" customHeight="1">
      <c r="A69" s="75" t="s">
        <v>55</v>
      </c>
      <c r="B69" s="63">
        <v>77</v>
      </c>
      <c r="C69" s="91">
        <v>10036059934</v>
      </c>
      <c r="D69" s="92" t="s">
        <v>118</v>
      </c>
      <c r="E69" s="93">
        <v>37810</v>
      </c>
      <c r="F69" s="64" t="s">
        <v>34</v>
      </c>
      <c r="G69" s="65" t="s">
        <v>130</v>
      </c>
      <c r="H69" s="73"/>
      <c r="I69" s="68"/>
      <c r="J69" s="70"/>
      <c r="K69" s="66"/>
      <c r="L69" s="71"/>
    </row>
    <row r="70" spans="1:12" ht="26.25" customHeight="1">
      <c r="A70" s="75" t="s">
        <v>55</v>
      </c>
      <c r="B70" s="63">
        <v>119</v>
      </c>
      <c r="C70" s="91">
        <v>10036028107</v>
      </c>
      <c r="D70" s="92" t="s">
        <v>120</v>
      </c>
      <c r="E70" s="93">
        <v>38277</v>
      </c>
      <c r="F70" s="64" t="s">
        <v>34</v>
      </c>
      <c r="G70" s="65" t="s">
        <v>126</v>
      </c>
      <c r="H70" s="73"/>
      <c r="I70" s="68"/>
      <c r="J70" s="70"/>
      <c r="K70" s="66"/>
      <c r="L70" s="71"/>
    </row>
    <row r="71" spans="1:12" ht="26.25" customHeight="1">
      <c r="A71" s="75" t="s">
        <v>55</v>
      </c>
      <c r="B71" s="63">
        <v>121</v>
      </c>
      <c r="C71" s="94" t="s">
        <v>155</v>
      </c>
      <c r="D71" s="92" t="s">
        <v>122</v>
      </c>
      <c r="E71" s="93">
        <v>38335</v>
      </c>
      <c r="F71" s="64" t="s">
        <v>34</v>
      </c>
      <c r="G71" s="65" t="s">
        <v>126</v>
      </c>
      <c r="H71" s="73"/>
      <c r="I71" s="68"/>
      <c r="J71" s="70"/>
      <c r="K71" s="66"/>
      <c r="L71" s="71"/>
    </row>
    <row r="72" spans="1:12" ht="26.25" customHeight="1">
      <c r="A72" s="75" t="s">
        <v>55</v>
      </c>
      <c r="B72" s="63">
        <v>81</v>
      </c>
      <c r="C72" s="91">
        <v>10036069028</v>
      </c>
      <c r="D72" s="92" t="s">
        <v>119</v>
      </c>
      <c r="E72" s="93">
        <v>37904</v>
      </c>
      <c r="F72" s="64" t="s">
        <v>34</v>
      </c>
      <c r="G72" s="65" t="s">
        <v>130</v>
      </c>
      <c r="H72" s="73"/>
      <c r="I72" s="68"/>
      <c r="J72" s="70"/>
      <c r="K72" s="66"/>
      <c r="L72" s="71"/>
    </row>
    <row r="73" spans="1:12" ht="26.25" customHeight="1">
      <c r="A73" s="75" t="s">
        <v>55</v>
      </c>
      <c r="B73" s="63">
        <v>46</v>
      </c>
      <c r="C73" s="87" t="s">
        <v>174</v>
      </c>
      <c r="D73" s="62" t="s">
        <v>117</v>
      </c>
      <c r="E73" s="63" t="s">
        <v>175</v>
      </c>
      <c r="F73" s="64" t="s">
        <v>34</v>
      </c>
      <c r="G73" s="65" t="s">
        <v>131</v>
      </c>
      <c r="H73" s="73"/>
      <c r="I73" s="68"/>
      <c r="J73" s="70"/>
      <c r="K73" s="66"/>
      <c r="L73" s="71"/>
    </row>
    <row r="74" spans="1:12" ht="26.25" customHeight="1">
      <c r="A74" s="75" t="s">
        <v>55</v>
      </c>
      <c r="B74" s="63">
        <v>120</v>
      </c>
      <c r="C74" s="94" t="s">
        <v>162</v>
      </c>
      <c r="D74" s="92" t="s">
        <v>121</v>
      </c>
      <c r="E74" s="93">
        <v>38032</v>
      </c>
      <c r="F74" s="64" t="s">
        <v>34</v>
      </c>
      <c r="G74" s="65" t="s">
        <v>126</v>
      </c>
      <c r="H74" s="73"/>
      <c r="I74" s="68"/>
      <c r="J74" s="70"/>
      <c r="K74" s="66"/>
      <c r="L74" s="71"/>
    </row>
    <row r="75" spans="1:12" ht="26.25" customHeight="1">
      <c r="A75" s="75" t="s">
        <v>52</v>
      </c>
      <c r="B75" s="63">
        <v>25</v>
      </c>
      <c r="C75" s="91">
        <v>10036055688</v>
      </c>
      <c r="D75" s="92" t="s">
        <v>106</v>
      </c>
      <c r="E75" s="93">
        <v>37735</v>
      </c>
      <c r="F75" s="64" t="s">
        <v>25</v>
      </c>
      <c r="G75" s="65" t="s">
        <v>40</v>
      </c>
      <c r="H75" s="73"/>
      <c r="I75" s="68"/>
      <c r="J75" s="70"/>
      <c r="K75" s="66"/>
      <c r="L75" s="71"/>
    </row>
    <row r="76" spans="1:12" ht="26.25" customHeight="1">
      <c r="A76" s="75" t="s">
        <v>52</v>
      </c>
      <c r="B76" s="63">
        <v>117</v>
      </c>
      <c r="C76" s="102" t="s">
        <v>169</v>
      </c>
      <c r="D76" s="62" t="s">
        <v>115</v>
      </c>
      <c r="E76" s="103">
        <v>38257</v>
      </c>
      <c r="F76" s="64" t="s">
        <v>25</v>
      </c>
      <c r="G76" s="65" t="s">
        <v>126</v>
      </c>
      <c r="H76" s="73"/>
      <c r="I76" s="68"/>
      <c r="J76" s="70"/>
      <c r="K76" s="66"/>
      <c r="L76" s="71"/>
    </row>
    <row r="77" spans="1:12" ht="26.25" customHeight="1">
      <c r="A77" s="75" t="s">
        <v>52</v>
      </c>
      <c r="B77" s="63">
        <v>60</v>
      </c>
      <c r="C77" s="91">
        <v>10113665287</v>
      </c>
      <c r="D77" s="92" t="s">
        <v>111</v>
      </c>
      <c r="E77" s="93">
        <v>38217</v>
      </c>
      <c r="F77" s="64" t="s">
        <v>34</v>
      </c>
      <c r="G77" s="65" t="s">
        <v>43</v>
      </c>
      <c r="H77" s="73"/>
      <c r="I77" s="68"/>
      <c r="J77" s="70"/>
      <c r="K77" s="66"/>
      <c r="L77" s="71"/>
    </row>
    <row r="78" spans="1:12" ht="26.25" customHeight="1">
      <c r="A78" s="75" t="s">
        <v>52</v>
      </c>
      <c r="B78" s="63">
        <v>29</v>
      </c>
      <c r="C78" s="91">
        <v>10092443408</v>
      </c>
      <c r="D78" s="92" t="s">
        <v>107</v>
      </c>
      <c r="E78" s="93">
        <v>37965</v>
      </c>
      <c r="F78" s="64" t="s">
        <v>48</v>
      </c>
      <c r="G78" s="65" t="s">
        <v>42</v>
      </c>
      <c r="H78" s="73"/>
      <c r="I78" s="68"/>
      <c r="J78" s="70"/>
      <c r="K78" s="66"/>
      <c r="L78" s="71"/>
    </row>
    <row r="79" spans="1:12" ht="26.25" customHeight="1">
      <c r="A79" s="75" t="s">
        <v>52</v>
      </c>
      <c r="B79" s="63">
        <v>5</v>
      </c>
      <c r="C79" s="102" t="s">
        <v>170</v>
      </c>
      <c r="D79" s="62" t="s">
        <v>102</v>
      </c>
      <c r="E79" s="103">
        <v>38085</v>
      </c>
      <c r="F79" s="64" t="s">
        <v>34</v>
      </c>
      <c r="G79" s="65" t="s">
        <v>51</v>
      </c>
      <c r="H79" s="73"/>
      <c r="I79" s="68"/>
      <c r="J79" s="70"/>
      <c r="K79" s="66"/>
      <c r="L79" s="71"/>
    </row>
    <row r="80" spans="1:12" ht="26.25" customHeight="1">
      <c r="A80" s="75" t="s">
        <v>52</v>
      </c>
      <c r="B80" s="63">
        <v>21</v>
      </c>
      <c r="C80" s="91">
        <v>10077247043</v>
      </c>
      <c r="D80" s="92" t="s">
        <v>105</v>
      </c>
      <c r="E80" s="93">
        <v>38128</v>
      </c>
      <c r="F80" s="64" t="s">
        <v>34</v>
      </c>
      <c r="G80" s="65" t="s">
        <v>40</v>
      </c>
      <c r="H80" s="73"/>
      <c r="I80" s="68"/>
      <c r="J80" s="70"/>
      <c r="K80" s="66"/>
      <c r="L80" s="71"/>
    </row>
    <row r="81" spans="1:12" ht="26.25" customHeight="1">
      <c r="A81" s="75" t="s">
        <v>52</v>
      </c>
      <c r="B81" s="63">
        <v>19</v>
      </c>
      <c r="C81" s="91">
        <v>10091156338</v>
      </c>
      <c r="D81" s="92" t="s">
        <v>104</v>
      </c>
      <c r="E81" s="93">
        <v>38181</v>
      </c>
      <c r="F81" s="64" t="s">
        <v>48</v>
      </c>
      <c r="G81" s="65" t="s">
        <v>40</v>
      </c>
      <c r="H81" s="73"/>
      <c r="I81" s="68"/>
      <c r="J81" s="70"/>
      <c r="K81" s="66"/>
      <c r="L81" s="71"/>
    </row>
    <row r="82" spans="1:12" ht="26.25" customHeight="1">
      <c r="A82" s="75" t="s">
        <v>52</v>
      </c>
      <c r="B82" s="63">
        <v>125</v>
      </c>
      <c r="C82" s="87" t="s">
        <v>176</v>
      </c>
      <c r="D82" s="62" t="s">
        <v>116</v>
      </c>
      <c r="E82" s="103">
        <v>38358</v>
      </c>
      <c r="F82" s="64" t="s">
        <v>48</v>
      </c>
      <c r="G82" s="65" t="s">
        <v>42</v>
      </c>
      <c r="H82" s="73"/>
      <c r="I82" s="68"/>
      <c r="J82" s="70"/>
      <c r="K82" s="66"/>
      <c r="L82" s="71"/>
    </row>
    <row r="83" spans="1:12" ht="26.25" customHeight="1">
      <c r="A83" s="75" t="s">
        <v>52</v>
      </c>
      <c r="B83" s="63">
        <v>62</v>
      </c>
      <c r="C83" s="102" t="s">
        <v>171</v>
      </c>
      <c r="D83" s="62" t="s">
        <v>112</v>
      </c>
      <c r="E83" s="103">
        <v>38098</v>
      </c>
      <c r="F83" s="64" t="s">
        <v>34</v>
      </c>
      <c r="G83" s="65" t="s">
        <v>133</v>
      </c>
      <c r="H83" s="73"/>
      <c r="I83" s="68"/>
      <c r="J83" s="70"/>
      <c r="K83" s="66"/>
      <c r="L83" s="71"/>
    </row>
    <row r="84" spans="1:12" ht="26.25" customHeight="1">
      <c r="A84" s="75" t="s">
        <v>52</v>
      </c>
      <c r="B84" s="63">
        <v>48</v>
      </c>
      <c r="C84" s="94" t="s">
        <v>159</v>
      </c>
      <c r="D84" s="92" t="s">
        <v>108</v>
      </c>
      <c r="E84" s="93">
        <v>38106</v>
      </c>
      <c r="F84" s="64" t="s">
        <v>34</v>
      </c>
      <c r="G84" s="65" t="s">
        <v>131</v>
      </c>
      <c r="H84" s="73"/>
      <c r="I84" s="68"/>
      <c r="J84" s="70"/>
      <c r="K84" s="66"/>
      <c r="L84" s="71"/>
    </row>
    <row r="85" spans="1:12" ht="26.25" customHeight="1">
      <c r="A85" s="75" t="s">
        <v>52</v>
      </c>
      <c r="B85" s="63">
        <v>63</v>
      </c>
      <c r="C85" s="102" t="s">
        <v>172</v>
      </c>
      <c r="D85" s="62" t="s">
        <v>113</v>
      </c>
      <c r="E85" s="63" t="s">
        <v>173</v>
      </c>
      <c r="F85" s="64" t="s">
        <v>34</v>
      </c>
      <c r="G85" s="65" t="s">
        <v>133</v>
      </c>
      <c r="H85" s="73"/>
      <c r="I85" s="68"/>
      <c r="J85" s="70"/>
      <c r="K85" s="66"/>
      <c r="L85" s="71"/>
    </row>
    <row r="86" spans="1:12" ht="26.25" customHeight="1">
      <c r="A86" s="75" t="s">
        <v>52</v>
      </c>
      <c r="B86" s="63">
        <v>58</v>
      </c>
      <c r="C86" s="91">
        <v>10092735115</v>
      </c>
      <c r="D86" s="92" t="s">
        <v>110</v>
      </c>
      <c r="E86" s="93">
        <v>38248</v>
      </c>
      <c r="F86" s="64" t="s">
        <v>34</v>
      </c>
      <c r="G86" s="65" t="s">
        <v>43</v>
      </c>
      <c r="H86" s="73"/>
      <c r="I86" s="68"/>
      <c r="J86" s="70"/>
      <c r="K86" s="66"/>
      <c r="L86" s="71"/>
    </row>
    <row r="87" spans="1:12" ht="26.25" customHeight="1">
      <c r="A87" s="75" t="s">
        <v>52</v>
      </c>
      <c r="B87" s="63">
        <v>18</v>
      </c>
      <c r="C87" s="91">
        <v>10080875146</v>
      </c>
      <c r="D87" s="92" t="s">
        <v>103</v>
      </c>
      <c r="E87" s="93">
        <v>38349</v>
      </c>
      <c r="F87" s="64" t="s">
        <v>48</v>
      </c>
      <c r="G87" s="65" t="s">
        <v>132</v>
      </c>
      <c r="H87" s="73"/>
      <c r="I87" s="68"/>
      <c r="J87" s="70"/>
      <c r="K87" s="66"/>
      <c r="L87" s="71"/>
    </row>
    <row r="88" spans="1:12" ht="26.25" customHeight="1">
      <c r="A88" s="75" t="s">
        <v>52</v>
      </c>
      <c r="B88" s="63">
        <v>51</v>
      </c>
      <c r="C88" s="94" t="s">
        <v>166</v>
      </c>
      <c r="D88" s="92" t="s">
        <v>109</v>
      </c>
      <c r="E88" s="93">
        <v>37757</v>
      </c>
      <c r="F88" s="64" t="s">
        <v>34</v>
      </c>
      <c r="G88" s="65" t="s">
        <v>131</v>
      </c>
      <c r="H88" s="73"/>
      <c r="I88" s="68"/>
      <c r="J88" s="70"/>
      <c r="K88" s="66"/>
      <c r="L88" s="71"/>
    </row>
    <row r="89" spans="1:12" ht="26.25" customHeight="1" thickBot="1">
      <c r="A89" s="164" t="s">
        <v>52</v>
      </c>
      <c r="B89" s="165">
        <v>114</v>
      </c>
      <c r="C89" s="166" t="s">
        <v>168</v>
      </c>
      <c r="D89" s="95" t="s">
        <v>114</v>
      </c>
      <c r="E89" s="96">
        <v>37765</v>
      </c>
      <c r="F89" s="76" t="s">
        <v>34</v>
      </c>
      <c r="G89" s="77" t="s">
        <v>126</v>
      </c>
      <c r="H89" s="78"/>
      <c r="I89" s="79"/>
      <c r="J89" s="72"/>
      <c r="K89" s="80"/>
      <c r="L89" s="81"/>
    </row>
    <row r="90" spans="1:12" ht="9" customHeight="1" thickBot="1" thickTop="1">
      <c r="A90" s="24"/>
      <c r="B90" s="25"/>
      <c r="C90" s="25"/>
      <c r="D90" s="26"/>
      <c r="E90" s="17"/>
      <c r="F90" s="18"/>
      <c r="G90" s="19"/>
      <c r="H90" s="22"/>
      <c r="I90" s="22"/>
      <c r="J90" s="41"/>
      <c r="K90" s="22"/>
      <c r="L90" s="22"/>
    </row>
    <row r="91" spans="1:12" ht="15.75" thickTop="1">
      <c r="A91" s="130" t="s">
        <v>5</v>
      </c>
      <c r="B91" s="131"/>
      <c r="C91" s="131"/>
      <c r="D91" s="131"/>
      <c r="E91" s="88"/>
      <c r="F91" s="88"/>
      <c r="G91" s="131" t="s">
        <v>6</v>
      </c>
      <c r="H91" s="131"/>
      <c r="I91" s="131"/>
      <c r="J91" s="131"/>
      <c r="K91" s="131"/>
      <c r="L91" s="141"/>
    </row>
    <row r="92" spans="1:12" ht="12.75">
      <c r="A92" s="132" t="s">
        <v>141</v>
      </c>
      <c r="B92" s="133"/>
      <c r="C92" s="133"/>
      <c r="D92" s="134"/>
      <c r="E92" s="45"/>
      <c r="F92" s="52"/>
      <c r="G92" s="35" t="s">
        <v>35</v>
      </c>
      <c r="H92" s="33">
        <v>14</v>
      </c>
      <c r="I92" s="45"/>
      <c r="J92" s="46"/>
      <c r="K92" s="42" t="s">
        <v>33</v>
      </c>
      <c r="L92" s="51">
        <f>COUNTIF(F23:F109,"ЗМС")</f>
        <v>0</v>
      </c>
    </row>
    <row r="93" spans="1:12" ht="12.75">
      <c r="A93" s="132" t="s">
        <v>142</v>
      </c>
      <c r="B93" s="133"/>
      <c r="C93" s="133"/>
      <c r="D93" s="134"/>
      <c r="E93" s="53"/>
      <c r="F93" s="54"/>
      <c r="G93" s="36" t="s">
        <v>28</v>
      </c>
      <c r="H93" s="27">
        <f>H94+H99</f>
        <v>67</v>
      </c>
      <c r="I93" s="47"/>
      <c r="J93" s="48"/>
      <c r="K93" s="43" t="s">
        <v>21</v>
      </c>
      <c r="L93" s="51">
        <f>COUNTIF(F23:F109,"МСМК")</f>
        <v>0</v>
      </c>
    </row>
    <row r="94" spans="1:12" ht="12.75">
      <c r="A94" s="132" t="s">
        <v>143</v>
      </c>
      <c r="B94" s="133"/>
      <c r="C94" s="133"/>
      <c r="D94" s="134"/>
      <c r="E94" s="53"/>
      <c r="F94" s="54"/>
      <c r="G94" s="36" t="s">
        <v>29</v>
      </c>
      <c r="H94" s="27">
        <f>H95+H96+H97+H98</f>
        <v>61</v>
      </c>
      <c r="I94" s="47"/>
      <c r="J94" s="48"/>
      <c r="K94" s="43" t="s">
        <v>25</v>
      </c>
      <c r="L94" s="51">
        <f>COUNTIF(F23:F109,"МС")</f>
        <v>2</v>
      </c>
    </row>
    <row r="95" spans="1:12" ht="12.75">
      <c r="A95" s="132" t="s">
        <v>140</v>
      </c>
      <c r="B95" s="133"/>
      <c r="C95" s="133"/>
      <c r="D95" s="134"/>
      <c r="E95" s="53"/>
      <c r="F95" s="54"/>
      <c r="G95" s="36" t="s">
        <v>30</v>
      </c>
      <c r="H95" s="27">
        <f>COUNT(A23:A109)</f>
        <v>46</v>
      </c>
      <c r="I95" s="47"/>
      <c r="J95" s="48"/>
      <c r="K95" s="43" t="s">
        <v>34</v>
      </c>
      <c r="L95" s="51">
        <f>COUNTIF(F23:F109,"КМС")</f>
        <v>55</v>
      </c>
    </row>
    <row r="96" spans="1:12" ht="12.75">
      <c r="A96" s="105"/>
      <c r="B96" s="106"/>
      <c r="C96" s="106"/>
      <c r="D96" s="107"/>
      <c r="E96" s="53"/>
      <c r="F96" s="54"/>
      <c r="G96" s="36" t="s">
        <v>49</v>
      </c>
      <c r="H96" s="27">
        <f>COUNTIF(A23:A109,"ЛИМ")</f>
        <v>0</v>
      </c>
      <c r="I96" s="47"/>
      <c r="J96" s="48"/>
      <c r="K96" s="43" t="s">
        <v>48</v>
      </c>
      <c r="L96" s="51">
        <f>COUNTIF(F23:F89,"1 СР")</f>
        <v>10</v>
      </c>
    </row>
    <row r="97" spans="1:12" ht="12.75">
      <c r="A97" s="105"/>
      <c r="B97" s="106"/>
      <c r="C97" s="106"/>
      <c r="D97" s="107"/>
      <c r="E97" s="53"/>
      <c r="F97" s="54"/>
      <c r="G97" s="36" t="s">
        <v>31</v>
      </c>
      <c r="H97" s="27">
        <f>COUNTIF(A23:A109,"НФ")</f>
        <v>15</v>
      </c>
      <c r="I97" s="47"/>
      <c r="J97" s="48"/>
      <c r="K97" s="43"/>
      <c r="L97" s="51"/>
    </row>
    <row r="98" spans="1:12" ht="12.75">
      <c r="A98" s="105"/>
      <c r="B98" s="106"/>
      <c r="C98" s="106"/>
      <c r="D98" s="107"/>
      <c r="E98" s="53"/>
      <c r="F98" s="54"/>
      <c r="G98" s="36" t="s">
        <v>36</v>
      </c>
      <c r="H98" s="27">
        <f>COUNTIF(A23:A109,"ДСКВ")</f>
        <v>0</v>
      </c>
      <c r="I98" s="47"/>
      <c r="J98" s="48"/>
      <c r="K98" s="43"/>
      <c r="L98" s="37"/>
    </row>
    <row r="99" spans="1:12" ht="12.75">
      <c r="A99" s="105"/>
      <c r="B99" s="106"/>
      <c r="C99" s="106"/>
      <c r="D99" s="107"/>
      <c r="E99" s="55"/>
      <c r="F99" s="56"/>
      <c r="G99" s="36" t="s">
        <v>32</v>
      </c>
      <c r="H99" s="27">
        <f>COUNTIF(A23:A109,"НС")</f>
        <v>6</v>
      </c>
      <c r="I99" s="49"/>
      <c r="J99" s="50"/>
      <c r="K99" s="43"/>
      <c r="L99" s="37"/>
    </row>
    <row r="100" spans="1:12" ht="9.75" customHeight="1">
      <c r="A100" s="14"/>
      <c r="L100" s="15"/>
    </row>
    <row r="101" spans="1:12" ht="15.75">
      <c r="A101" s="123" t="s">
        <v>3</v>
      </c>
      <c r="B101" s="124"/>
      <c r="C101" s="124"/>
      <c r="D101" s="124"/>
      <c r="E101" s="124" t="s">
        <v>12</v>
      </c>
      <c r="F101" s="124"/>
      <c r="G101" s="124"/>
      <c r="H101" s="124"/>
      <c r="I101" s="124" t="s">
        <v>4</v>
      </c>
      <c r="J101" s="124"/>
      <c r="K101" s="124"/>
      <c r="L101" s="125"/>
    </row>
    <row r="102" spans="1:12" ht="12.75">
      <c r="A102" s="109"/>
      <c r="B102" s="110"/>
      <c r="C102" s="110"/>
      <c r="D102" s="110"/>
      <c r="E102" s="110"/>
      <c r="F102" s="111"/>
      <c r="G102" s="111"/>
      <c r="H102" s="111"/>
      <c r="I102" s="111"/>
      <c r="J102" s="111"/>
      <c r="K102" s="111"/>
      <c r="L102" s="112"/>
    </row>
    <row r="103" spans="1:12" ht="12.75">
      <c r="A103" s="57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9"/>
    </row>
    <row r="104" spans="1:12" ht="12.75">
      <c r="A104" s="57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9"/>
    </row>
    <row r="105" spans="1:12" ht="12.75">
      <c r="A105" s="109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3"/>
    </row>
    <row r="106" spans="1:12" ht="12.75">
      <c r="A106" s="109"/>
      <c r="B106" s="110"/>
      <c r="C106" s="110"/>
      <c r="D106" s="110"/>
      <c r="E106" s="110"/>
      <c r="F106" s="114"/>
      <c r="G106" s="114"/>
      <c r="H106" s="114"/>
      <c r="I106" s="114"/>
      <c r="J106" s="114"/>
      <c r="K106" s="114"/>
      <c r="L106" s="115"/>
    </row>
    <row r="107" spans="1:12" ht="16.5" thickBot="1">
      <c r="A107" s="116"/>
      <c r="B107" s="104"/>
      <c r="C107" s="104"/>
      <c r="D107" s="104"/>
      <c r="E107" s="104" t="str">
        <f>G17</f>
        <v>Лисунова А.В. (ВК, г. СИМФЕРОПОЛЬ)</v>
      </c>
      <c r="F107" s="104"/>
      <c r="G107" s="104"/>
      <c r="H107" s="104"/>
      <c r="I107" s="104" t="str">
        <f>G18</f>
        <v>Шелест Л.И. (ВК, г. СИМФЕРОПОЛЬ)</v>
      </c>
      <c r="J107" s="104"/>
      <c r="K107" s="104"/>
      <c r="L107" s="108"/>
    </row>
    <row r="108" ht="13.5" thickTop="1"/>
  </sheetData>
  <sheetProtection/>
  <autoFilter ref="A21:L89">
    <sortState ref="A22:L107">
      <sortCondition sortBy="value" ref="A22:A107"/>
    </sortState>
  </autoFilter>
  <mergeCells count="53">
    <mergeCell ref="A13:E13"/>
    <mergeCell ref="A14:E14"/>
    <mergeCell ref="A7:L7"/>
    <mergeCell ref="A9:L9"/>
    <mergeCell ref="A8:L8"/>
    <mergeCell ref="A11:L11"/>
    <mergeCell ref="A10:L10"/>
    <mergeCell ref="A95:D95"/>
    <mergeCell ref="A96:D96"/>
    <mergeCell ref="A97:D97"/>
    <mergeCell ref="H16:L16"/>
    <mergeCell ref="H17:L17"/>
    <mergeCell ref="H18:L18"/>
    <mergeCell ref="A92:D92"/>
    <mergeCell ref="D21:D22"/>
    <mergeCell ref="A21:A22"/>
    <mergeCell ref="A93:D93"/>
    <mergeCell ref="A1:L1"/>
    <mergeCell ref="A2:L2"/>
    <mergeCell ref="A3:L3"/>
    <mergeCell ref="A4:L4"/>
    <mergeCell ref="A5:L5"/>
    <mergeCell ref="A6:L6"/>
    <mergeCell ref="A94:D94"/>
    <mergeCell ref="A15:G15"/>
    <mergeCell ref="K21:K22"/>
    <mergeCell ref="I21:I22"/>
    <mergeCell ref="J21:J22"/>
    <mergeCell ref="G91:L91"/>
    <mergeCell ref="L21:L22"/>
    <mergeCell ref="E21:E22"/>
    <mergeCell ref="B21:B22"/>
    <mergeCell ref="C21:C22"/>
    <mergeCell ref="A107:D107"/>
    <mergeCell ref="A12:L12"/>
    <mergeCell ref="H15:L15"/>
    <mergeCell ref="A101:D101"/>
    <mergeCell ref="E101:H101"/>
    <mergeCell ref="I101:L101"/>
    <mergeCell ref="F21:F22"/>
    <mergeCell ref="G21:G22"/>
    <mergeCell ref="H21:H22"/>
    <mergeCell ref="A91:D91"/>
    <mergeCell ref="E107:H107"/>
    <mergeCell ref="A98:D98"/>
    <mergeCell ref="A99:D99"/>
    <mergeCell ref="I107:L107"/>
    <mergeCell ref="A102:E102"/>
    <mergeCell ref="F102:L102"/>
    <mergeCell ref="A105:E105"/>
    <mergeCell ref="F105:L105"/>
    <mergeCell ref="A106:E106"/>
    <mergeCell ref="F106:L106"/>
  </mergeCells>
  <conditionalFormatting sqref="B1 B6:B7 B9:B11 B100:B65536 B16:B90">
    <cfRule type="duplicateValues" priority="10" dxfId="0">
      <formula>AND(COUNTIF($B$1:$B$1,B1)+COUNTIF($B$6:$B$7,B1)+COUNTIF($B$9:$B$11,B1)+COUNTIF($B$100:$B$65536,B1)+COUNTIF($B$16:$B$90,B1)&gt;1,NOT(ISBLANK(B1)))</formula>
    </cfRule>
  </conditionalFormatting>
  <conditionalFormatting sqref="B2">
    <cfRule type="duplicateValues" priority="9" dxfId="0">
      <formula>AND(COUNTIF($B$2:$B$2,B2)&gt;1,NOT(ISBLANK(B2)))</formula>
    </cfRule>
  </conditionalFormatting>
  <conditionalFormatting sqref="B3">
    <cfRule type="duplicateValues" priority="8" dxfId="0">
      <formula>AND(COUNTIF($B$3:$B$3,B3)&gt;1,NOT(ISBLANK(B3)))</formula>
    </cfRule>
  </conditionalFormatting>
  <conditionalFormatting sqref="B4">
    <cfRule type="duplicateValues" priority="7" dxfId="0">
      <formula>AND(COUNTIF($B$4:$B$4,B4)&gt;1,NOT(ISBLANK(B4)))</formula>
    </cfRule>
  </conditionalFormatting>
  <conditionalFormatting sqref="B1">
    <cfRule type="duplicateValues" priority="6" dxfId="0">
      <formula>AND(COUNTIF($B$1:$B$1,B1)&gt;1,NOT(ISBLANK(B1)))</formula>
    </cfRule>
  </conditionalFormatting>
  <printOptions horizontalCentered="1"/>
  <pageMargins left="0.1968503937007874" right="0.1968503937007874" top="0.9055118110236221" bottom="0.8661417322834646" header="0.15748031496062992" footer="0.11811023622047245"/>
  <pageSetup fitToHeight="0" fitToWidth="1" horizontalDpi="600" verticalDpi="600" orientation="portrait" paperSize="9" scale="61" r:id="rId2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МАРАТ ШАРАФУЛЛИН</cp:lastModifiedBy>
  <cp:lastPrinted>2021-03-14T10:06:15Z</cp:lastPrinted>
  <dcterms:created xsi:type="dcterms:W3CDTF">1996-10-08T23:32:33Z</dcterms:created>
  <dcterms:modified xsi:type="dcterms:W3CDTF">2021-03-23T19:03:52Z</dcterms:modified>
  <cp:category/>
  <cp:version/>
  <cp:contentType/>
  <cp:contentStatus/>
</cp:coreProperties>
</file>