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20490" windowHeight="7755" tabRatio="789"/>
  </bookViews>
  <sheets>
    <sheet name="итог инд. г." sheetId="83" r:id="rId1"/>
  </sheets>
  <definedNames>
    <definedName name="_xlnm.Print_Titles" localSheetId="0">'итог инд. г.'!$21:$21</definedName>
    <definedName name="_xlnm.Print_Area" localSheetId="0">'итог инд. г.'!$A$1:$Q$74</definedName>
  </definedNames>
  <calcPr calcId="152511"/>
</workbook>
</file>

<file path=xl/calcChain.xml><?xml version="1.0" encoding="utf-8"?>
<calcChain xmlns="http://schemas.openxmlformats.org/spreadsheetml/2006/main">
  <c r="N51" i="83" l="1"/>
  <c r="N50" i="83"/>
  <c r="N49" i="83"/>
  <c r="N46" i="83"/>
  <c r="N45" i="83"/>
  <c r="N44" i="83"/>
  <c r="N43" i="83"/>
  <c r="N42" i="83"/>
  <c r="N40" i="83"/>
  <c r="N39" i="83"/>
  <c r="N38" i="83"/>
  <c r="N37" i="83"/>
  <c r="N36" i="83"/>
  <c r="N35" i="83"/>
  <c r="N34" i="83"/>
  <c r="N33" i="83"/>
  <c r="N32" i="83"/>
  <c r="N31" i="83"/>
  <c r="N30" i="83"/>
  <c r="N29" i="83"/>
  <c r="N28" i="83"/>
  <c r="N27" i="83"/>
  <c r="N26" i="83"/>
  <c r="N25" i="83"/>
  <c r="N24" i="83"/>
  <c r="N23" i="83"/>
  <c r="M27" i="83"/>
  <c r="M29" i="83"/>
  <c r="M31" i="83"/>
  <c r="M33" i="83"/>
  <c r="M35" i="83"/>
  <c r="M39" i="83"/>
  <c r="M42" i="83"/>
  <c r="M43" i="83"/>
  <c r="M44" i="83"/>
  <c r="M49" i="83"/>
  <c r="M50" i="83"/>
  <c r="M51" i="83"/>
  <c r="N52" i="83"/>
  <c r="M53" i="83"/>
  <c r="N54" i="83"/>
  <c r="M55" i="83"/>
  <c r="M46" i="83" l="1"/>
  <c r="M45" i="83"/>
  <c r="M37" i="83"/>
  <c r="M25" i="83"/>
  <c r="M47" i="83"/>
  <c r="M41" i="83"/>
  <c r="N47" i="83"/>
  <c r="M48" i="83"/>
  <c r="N55" i="83"/>
  <c r="N41" i="83"/>
  <c r="M24" i="83"/>
  <c r="M40" i="83"/>
  <c r="M38" i="83"/>
  <c r="M36" i="83"/>
  <c r="M34" i="83"/>
  <c r="M32" i="83"/>
  <c r="M30" i="83"/>
  <c r="M28" i="83"/>
  <c r="M26" i="83"/>
  <c r="N53" i="83"/>
  <c r="N48" i="83"/>
  <c r="M54" i="83"/>
  <c r="M52" i="83"/>
  <c r="H63" i="83"/>
  <c r="H66" i="83"/>
  <c r="H65" i="83"/>
  <c r="H64" i="83"/>
  <c r="H62" i="83"/>
  <c r="Q59" i="83"/>
  <c r="Q60" i="83"/>
  <c r="Q61" i="83"/>
  <c r="Q62" i="83"/>
  <c r="Q63" i="83"/>
  <c r="Q64" i="83"/>
  <c r="Q65" i="83"/>
  <c r="E74" i="83"/>
  <c r="H74" i="83"/>
  <c r="N74" i="83"/>
  <c r="H61" i="83" l="1"/>
  <c r="H60" i="83" s="1"/>
</calcChain>
</file>

<file path=xl/sharedStrings.xml><?xml version="1.0" encoding="utf-8"?>
<sst xmlns="http://schemas.openxmlformats.org/spreadsheetml/2006/main" count="207" uniqueCount="157">
  <si>
    <t>Министерство спорта Российской Федерации</t>
  </si>
  <si>
    <t xml:space="preserve"> МАКСИМАЛЬНЫЙ ПЕРЕПАД (HD):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</si>
  <si>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</si>
  <si>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</si>
  <si>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</si>
  <si>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</si>
  <si>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</si>
  <si>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</si>
  <si>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</si>
  <si>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</si>
  <si>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</si>
  <si>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</si>
  <si>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</si>
  <si>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</si>
  <si>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</si>
  <si>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</si>
  <si>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</si>
  <si>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</si>
  <si>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</si>
  <si>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</si>
  <si>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</si>
  <si>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</si>
  <si>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</si>
  <si>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</si>
  <si>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</si>
  <si>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</si>
  <si>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</si>
  <si>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</si>
  <si>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</si>
  <si>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</si>
  <si>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</si>
  <si>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</si>
  <si>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</si>
  <si>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</si>
  <si>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</si>
  <si>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</si>
  <si>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</si>
  <si>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</si>
  <si>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</si>
  <si>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</si>
  <si>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</si>
  <si>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</si>
  <si>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</si>
  <si>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</si>
  <si>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ДИСТАНЦИЯ: ДЛИНА КРУГА/КРУГОВ</t>
  </si>
  <si>
    <t>Самарская область</t>
  </si>
  <si>
    <t>Республика Адыгея</t>
  </si>
  <si>
    <t>Тульская область</t>
  </si>
  <si>
    <t>Санкт-Петербург</t>
  </si>
  <si>
    <t>Омская область</t>
  </si>
  <si>
    <t>Москва</t>
  </si>
  <si>
    <t>Московская область</t>
  </si>
  <si>
    <t>Краснодарский край</t>
  </si>
  <si>
    <t>Ростовская область</t>
  </si>
  <si>
    <t>Свердловская область</t>
  </si>
  <si>
    <t>Хабаровский край</t>
  </si>
  <si>
    <t>Чувашская Республика</t>
  </si>
  <si>
    <t>Шоссе - индивидуальная гонка на время</t>
  </si>
  <si>
    <t>РЕЗУЛЬТАТ И МЕСТО НА ОТРЕЗКЕ</t>
  </si>
  <si>
    <t>№ ВРВС: 0080511611Я</t>
  </si>
  <si>
    <t>Иркутская область</t>
  </si>
  <si>
    <t>Республика Татарстан</t>
  </si>
  <si>
    <t>ВСЕРОССИЙСКИЕ СОРЕВНОВАНИЯ</t>
  </si>
  <si>
    <t>I ВСЕРОССИЙСКАЯ СПАРТАКИАДА ПО ЛЕТНИМ ВИДАМ СПОРТА СРЕДИ СИЛЬНЕЙШИХ СПОРТСМЕНОВ</t>
  </si>
  <si>
    <t>Женщины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</si>
  <si>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Москва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</si>
  <si>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13 августа 2022 года</t>
    </r>
  </si>
  <si>
    <t>№ ЕКП 2022: 6000</t>
  </si>
  <si>
    <t>НАЧАЛО ГОНКИ: 10ч 00м</t>
  </si>
  <si>
    <t>ОКОНЧАНИЕ ГОНКИ: 12ч 16м</t>
  </si>
  <si>
    <t xml:space="preserve">ТЕХНИЧЕСКИЕ ДАННЫЕ ТРАССЫ: </t>
  </si>
  <si>
    <t>НАЗВАНИЕ ТРАССЫ / РЕГ. НОМЕР: Велотрасса "Крылатское"</t>
  </si>
  <si>
    <t>13,6 км/2</t>
  </si>
  <si>
    <t>Кондратьева Л.В. (ВК, г.Воронеж)</t>
  </si>
  <si>
    <t>Азаров С.С. (ВК, Санкт-Петербург)</t>
  </si>
  <si>
    <t>Попова Е.В. (ВК, г.Воронеж)</t>
  </si>
  <si>
    <t xml:space="preserve"> СУММА ПЕРЕПАДОВ (ТС) (м): 480</t>
  </si>
  <si>
    <t>ИВАНЧЕНКО Алёна</t>
  </si>
  <si>
    <t>16.11.2003</t>
  </si>
  <si>
    <t>ОШУРКОВА Елизавета</t>
  </si>
  <si>
    <t>19.06.1991</t>
  </si>
  <si>
    <t>УВАРОВА Марина</t>
  </si>
  <si>
    <t>09.11.2000</t>
  </si>
  <si>
    <t>МАЛЬКОВА Дарья</t>
  </si>
  <si>
    <t>16.11.2000</t>
  </si>
  <si>
    <t>БУНЕЕВА Дарья</t>
  </si>
  <si>
    <t>19.06.2002</t>
  </si>
  <si>
    <t>АБАСОВА Наталья</t>
  </si>
  <si>
    <t>21.05.1995</t>
  </si>
  <si>
    <t>АНТОШИНА Татьяна</t>
  </si>
  <si>
    <t>27.07.1982</t>
  </si>
  <si>
    <t>МЯЛИЦИНАЯна</t>
  </si>
  <si>
    <t>10.04.2003</t>
  </si>
  <si>
    <t>РОСТОВЦЕВА Мария</t>
  </si>
  <si>
    <t>14.05.1999</t>
  </si>
  <si>
    <t>АРЧИБАСОВА Елизавета</t>
  </si>
  <si>
    <t>19.01.2000</t>
  </si>
  <si>
    <t>ЛЕТАЕВА Марина</t>
  </si>
  <si>
    <t>01.02.1976</t>
  </si>
  <si>
    <t>ПЕЧЕРСКИХ Анастасия</t>
  </si>
  <si>
    <t>28.01.2002</t>
  </si>
  <si>
    <t>СТЕПАНОВА Дарья</t>
  </si>
  <si>
    <t>16.04.1997</t>
  </si>
  <si>
    <t>Новосибирская область</t>
  </si>
  <si>
    <t>МАЛОМУРА Екатерина</t>
  </si>
  <si>
    <t>05.07.1982</t>
  </si>
  <si>
    <t>Забайкальский край</t>
  </si>
  <si>
    <t>МАЛЕРВЕЙН Любовь</t>
  </si>
  <si>
    <t>14.10.2002</t>
  </si>
  <si>
    <t>ЧЕРЕМИСИНОВА Ольга</t>
  </si>
  <si>
    <t>07.04.2000</t>
  </si>
  <si>
    <t>КАНЕЕВА Дарья</t>
  </si>
  <si>
    <t>28.08.2000</t>
  </si>
  <si>
    <t>ТРЕТЬЯКОВА Евгения</t>
  </si>
  <si>
    <t>20.05.1986</t>
  </si>
  <si>
    <t>МУХАМЕТШИНА Илина</t>
  </si>
  <si>
    <t>14.10.2003</t>
  </si>
  <si>
    <t>ЖАПАРОВА Регина</t>
  </si>
  <si>
    <t>12.10.1999</t>
  </si>
  <si>
    <t>МАНАННИКОВА Анастасия</t>
  </si>
  <si>
    <t>20.10.2003</t>
  </si>
  <si>
    <t>СИМАКОВА Алёна</t>
  </si>
  <si>
    <t>05.11.2004</t>
  </si>
  <si>
    <t>КИРЯКОВА Кристина</t>
  </si>
  <si>
    <t>04.12.2002</t>
  </si>
  <si>
    <t>САБЛИНА Валерия</t>
  </si>
  <si>
    <t>08.10.2002</t>
  </si>
  <si>
    <t>МАТИНА Ирина</t>
  </si>
  <si>
    <t>27.02.2003</t>
  </si>
  <si>
    <t>Воронежская область</t>
  </si>
  <si>
    <t>БОРОНИНА Валерия</t>
  </si>
  <si>
    <t>15.10.2002</t>
  </si>
  <si>
    <t>МУРЗИНА Ирина</t>
  </si>
  <si>
    <t>15.04.2004</t>
  </si>
  <si>
    <t>СЕМЕНЦОВА Ксения</t>
  </si>
  <si>
    <t>02.02.2002</t>
  </si>
  <si>
    <t>КУЦЕНКО Анастасия</t>
  </si>
  <si>
    <t>14.06.2002</t>
  </si>
  <si>
    <t>БАБУШКИНА Оксана</t>
  </si>
  <si>
    <t>20.01.2004</t>
  </si>
  <si>
    <t>КИЧИГИНА Дарья</t>
  </si>
  <si>
    <t>28.10.2004</t>
  </si>
  <si>
    <t>ПАСЕЧНИК Степанида</t>
  </si>
  <si>
    <t>19.09.2004</t>
  </si>
  <si>
    <t>ЗАХОДЯКО Алиса</t>
  </si>
  <si>
    <t>25.11.2004</t>
  </si>
  <si>
    <t>НФ</t>
  </si>
  <si>
    <t>ФОМИНА Дарья</t>
  </si>
  <si>
    <t>01.04.2002</t>
  </si>
  <si>
    <t>Температура: +25+27</t>
  </si>
  <si>
    <t>Влажность: 54%</t>
  </si>
  <si>
    <t>Осадки: солнечно, без осадков</t>
  </si>
  <si>
    <t>Ветер: 1 м/с (С-З)</t>
  </si>
  <si>
    <t>ОЧКИ</t>
  </si>
  <si>
    <t>0-13,6 км</t>
  </si>
  <si>
    <t>13,6-27,2 км</t>
  </si>
  <si>
    <t>Предупредить: 2.12.007 п.3.9 - разная форма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</si>
</sst>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1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27" applyNumberFormat="0" applyAlignment="0" applyProtection="0"/>
    <xf numFmtId="0" fontId="30" fillId="9" borderId="28" applyNumberFormat="0" applyAlignment="0" applyProtection="0"/>
    <xf numFmtId="0" fontId="31" fillId="9" borderId="27" applyNumberFormat="0" applyAlignment="0" applyProtection="0"/>
    <xf numFmtId="0" fontId="32" fillId="0" borderId="29" applyNumberFormat="0" applyFill="0" applyAlignment="0" applyProtection="0"/>
    <xf numFmtId="0" fontId="33" fillId="10" borderId="3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2">
    <xf numFmtId="0" fontId="0" fillId="0" borderId="0" xfId="0"/>
    <xf numFmtId="0" fontId="19" fillId="0" borderId="2" xfId="2" applyFont="1" applyBorder="1" applyAlignment="1">
      <alignment horizontal="right" vertical="center"/>
    </xf>
    <xf numFmtId="0" fontId="19" fillId="0" borderId="13" xfId="2" applyFont="1" applyBorder="1" applyAlignment="1">
      <alignment horizontal="right" vertical="center"/>
    </xf>
    <xf numFmtId="0" fontId="19" fillId="0" borderId="3" xfId="2" applyFont="1" applyBorder="1" applyAlignment="1">
      <alignment horizontal="right" vertical="center"/>
    </xf>
    <xf numFmtId="0" fontId="19" fillId="0" borderId="15" xfId="2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7" fillId="0" borderId="17" xfId="0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17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7" fillId="0" borderId="10" xfId="2" applyFont="1" applyBorder="1" applyAlignment="1">
      <alignment horizontal="center" vertical="center"/>
    </xf>
    <xf numFmtId="49" fontId="17" fillId="0" borderId="17" xfId="2" applyNumberFormat="1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49" fontId="17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7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49" fontId="17" fillId="0" borderId="0" xfId="2" applyNumberFormat="1" applyFont="1" applyBorder="1" applyAlignment="1">
      <alignment horizontal="left" vertical="center"/>
    </xf>
    <xf numFmtId="21" fontId="17" fillId="0" borderId="0" xfId="2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2" fillId="0" borderId="1" xfId="13" applyFont="1" applyFill="1" applyBorder="1" applyAlignment="1">
      <alignment vertical="center" wrapText="1"/>
    </xf>
    <xf numFmtId="14" fontId="42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2" fillId="0" borderId="40" xfId="13" applyFont="1" applyFill="1" applyBorder="1" applyAlignment="1">
      <alignment vertical="center" wrapText="1"/>
    </xf>
    <xf numFmtId="14" fontId="42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2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right" vertical="center"/>
    </xf>
    <xf numFmtId="0" fontId="17" fillId="0" borderId="6" xfId="2" applyFont="1" applyBorder="1" applyAlignment="1">
      <alignment horizontal="right" vertical="center"/>
    </xf>
    <xf numFmtId="0" fontId="17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6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4" fillId="0" borderId="45" xfId="0" applyFont="1" applyBorder="1" applyAlignment="1">
      <alignment horizontal="left" indent="10"/>
    </xf>
    <xf numFmtId="167" fontId="10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49" fontId="17" fillId="0" borderId="3" xfId="2" applyNumberFormat="1" applyFont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49" fontId="17" fillId="0" borderId="2" xfId="2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49" fontId="17" fillId="0" borderId="0" xfId="2" applyNumberFormat="1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42" fillId="0" borderId="0" xfId="13" applyFont="1" applyFill="1" applyBorder="1" applyAlignment="1">
      <alignment vertical="center" wrapText="1"/>
    </xf>
    <xf numFmtId="14" fontId="42" fillId="0" borderId="3" xfId="8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2" fillId="0" borderId="3" xfId="8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21" fontId="10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7" fontId="10" fillId="0" borderId="40" xfId="0" applyNumberFormat="1" applyFont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6" fillId="2" borderId="33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6" fillId="4" borderId="22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6" fillId="4" borderId="20" xfId="2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3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49" fontId="17" fillId="0" borderId="5" xfId="2" applyNumberFormat="1" applyFont="1" applyBorder="1" applyAlignment="1">
      <alignment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95249</xdr:rowOff>
    </xdr:from>
    <xdr:ext cx="748393" cy="763665"/>
    <xdr:pic>
      <xdr:nvPicPr>
        <xdr:cNvPr id="6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18"/>
        <a:stretch/>
      </xdr:blipFill>
      <xdr:spPr>
        <a:xfrm>
          <a:off x="95249" y="95249"/>
          <a:ext cx="748393" cy="763665"/>
        </a:xfrm>
        <a:prstGeom prst="rect">
          <a:avLst/>
        </a:prstGeom>
      </xdr:spPr>
    </xdr:pic>
    <xdr:clientData/>
  </xdr:oneCellAnchor>
  <xdr:oneCellAnchor>
    <xdr:from>
      <xdr:col>16</xdr:col>
      <xdr:colOff>243665</xdr:colOff>
      <xdr:row>0</xdr:row>
      <xdr:rowOff>68035</xdr:rowOff>
    </xdr:from>
    <xdr:ext cx="630604" cy="762001"/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94201" y="68035"/>
          <a:ext cx="630604" cy="762001"/>
        </a:xfrm>
        <a:prstGeom prst="rect">
          <a:avLst/>
        </a:prstGeom>
      </xdr:spPr>
    </xdr:pic>
    <xdr:clientData/>
  </xdr:oneCellAnchor>
  <xdr:twoCellAnchor editAs="oneCell">
    <xdr:from>
      <xdr:col>2</xdr:col>
      <xdr:colOff>27215</xdr:colOff>
      <xdr:row>0</xdr:row>
      <xdr:rowOff>122464</xdr:rowOff>
    </xdr:from>
    <xdr:to>
      <xdr:col>3</xdr:col>
      <xdr:colOff>70912</xdr:colOff>
      <xdr:row>5</xdr:row>
      <xdr:rowOff>65100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5" y="122464"/>
          <a:ext cx="1009804" cy="718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75"/>
  <sheetViews>
    <sheetView tabSelected="1" view="pageBreakPreview" zoomScale="70" zoomScaleNormal="90" zoomScaleSheetLayoutView="70" workbookViewId="0">
      <selection activeCell="T8" sqref="T8"/>
    </sheetView>
  </sheetViews>
  <sheetFormatPr defaultColWidth="9.140625" defaultRowHeight="12.75" x14ac:dyDescent="0.2"/>
  <cols>
    <col min="1" max="1" width="7" style="7" customWidth="1"/>
    <col min="2" max="2" width="7.28515625" style="19" bestFit="1" customWidth="1"/>
    <col min="3" max="3" width="14.42578125" style="19" customWidth="1"/>
    <col min="4" max="4" width="22.42578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1.7109375" style="7" customWidth="1"/>
    <col min="9" max="9" width="5.5703125" style="7" customWidth="1"/>
    <col min="10" max="10" width="11.5703125" style="7" customWidth="1"/>
    <col min="11" max="11" width="5.28515625" style="7" customWidth="1"/>
    <col min="12" max="12" width="12" style="7" customWidth="1"/>
    <col min="13" max="13" width="11.140625" style="7" customWidth="1"/>
    <col min="14" max="14" width="10.140625" style="7" customWidth="1"/>
    <col min="15" max="15" width="13" style="7" customWidth="1"/>
    <col min="16" max="16" width="9.7109375" style="7" customWidth="1"/>
    <col min="17" max="17" width="21" style="7" customWidth="1"/>
    <col min="18" max="18" width="5.140625" style="6" customWidth="1"/>
    <col min="19" max="19" width="4.42578125" style="6" customWidth="1"/>
    <col min="20" max="20" width="4.85546875" style="7" customWidth="1"/>
    <col min="21" max="21" width="4.5703125" style="7" customWidth="1"/>
    <col min="22" max="22" width="5" style="7" customWidth="1"/>
    <col min="23" max="27" width="5.7109375" style="7" customWidth="1"/>
    <col min="28" max="16384" width="9.140625" style="7"/>
  </cols>
  <sheetData>
    <row r="1" spans="1:28" ht="21.75" customHeight="1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28" ht="6.75" customHeight="1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28" ht="21.75" customHeight="1" x14ac:dyDescent="0.2">
      <c r="A3" s="142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28" ht="6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28" ht="5.25" customHeight="1" x14ac:dyDescent="0.2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28" s="9" customFormat="1" ht="28.5" x14ac:dyDescent="0.2">
      <c r="A6" s="144" t="s">
        <v>62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8"/>
      <c r="S6" s="8"/>
      <c r="AB6"/>
    </row>
    <row r="7" spans="1:28" s="9" customFormat="1" ht="19.5" customHeight="1" x14ac:dyDescent="0.2">
      <c r="A7" s="145" t="s">
        <v>18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8"/>
      <c r="S7" s="8"/>
    </row>
    <row r="8" spans="1:28" s="9" customFormat="1" ht="30.75" customHeight="1" thickBot="1" x14ac:dyDescent="0.25">
      <c r="A8" s="145" t="s">
        <v>63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8"/>
      <c r="S8" s="8"/>
    </row>
    <row r="9" spans="1:28" ht="19.5" customHeight="1" thickTop="1" x14ac:dyDescent="0.2">
      <c r="A9" s="146" t="s">
        <v>26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8"/>
    </row>
    <row r="10" spans="1:28" ht="18" customHeight="1" x14ac:dyDescent="0.2">
      <c r="A10" s="139" t="s">
        <v>57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</row>
    <row r="11" spans="1:28" ht="19.5" customHeight="1" x14ac:dyDescent="0.2">
      <c r="A11" s="139" t="s">
        <v>64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</row>
    <row r="12" spans="1:28" ht="15.75" x14ac:dyDescent="0.2">
      <c r="A12" s="5" t="s">
        <v>65</v>
      </c>
      <c r="B12" s="10"/>
      <c r="C12" s="10"/>
      <c r="D12" s="11"/>
      <c r="E12" s="12"/>
      <c r="F12" s="12"/>
      <c r="G12" s="120" t="s">
        <v>68</v>
      </c>
      <c r="H12" s="12"/>
      <c r="I12" s="12"/>
      <c r="J12" s="12"/>
      <c r="K12" s="12"/>
      <c r="L12" s="12"/>
      <c r="M12" s="13"/>
      <c r="N12" s="13"/>
      <c r="O12" s="1"/>
      <c r="P12" s="1"/>
      <c r="Q12" s="2" t="s">
        <v>59</v>
      </c>
    </row>
    <row r="13" spans="1:28" ht="15.75" x14ac:dyDescent="0.2">
      <c r="A13" s="14" t="s">
        <v>66</v>
      </c>
      <c r="B13" s="15"/>
      <c r="C13" s="15"/>
      <c r="D13" s="16"/>
      <c r="E13" s="16"/>
      <c r="F13" s="16"/>
      <c r="G13" s="121" t="s">
        <v>69</v>
      </c>
      <c r="H13" s="16"/>
      <c r="I13" s="16"/>
      <c r="J13" s="16"/>
      <c r="K13" s="16"/>
      <c r="L13" s="16"/>
      <c r="M13" s="17"/>
      <c r="N13" s="17"/>
      <c r="O13" s="3"/>
      <c r="P13" s="3"/>
      <c r="Q13" s="4" t="s">
        <v>67</v>
      </c>
    </row>
    <row r="14" spans="1:28" ht="6" customHeight="1" x14ac:dyDescent="0.2">
      <c r="A14" s="18"/>
      <c r="D14" s="20"/>
      <c r="M14" s="21"/>
      <c r="N14" s="21"/>
      <c r="O14" s="21"/>
      <c r="P14" s="21"/>
      <c r="Q14" s="22"/>
    </row>
    <row r="15" spans="1:28" ht="15" x14ac:dyDescent="0.2">
      <c r="A15" s="133" t="s">
        <v>9</v>
      </c>
      <c r="B15" s="134"/>
      <c r="C15" s="134"/>
      <c r="D15" s="134"/>
      <c r="E15" s="134"/>
      <c r="F15" s="134"/>
      <c r="G15" s="135"/>
      <c r="H15" s="136" t="s">
        <v>70</v>
      </c>
      <c r="I15" s="134"/>
      <c r="J15" s="134"/>
      <c r="K15" s="134"/>
      <c r="L15" s="134"/>
      <c r="M15" s="134"/>
      <c r="N15" s="134"/>
      <c r="O15" s="134"/>
      <c r="P15" s="134"/>
      <c r="Q15" s="137"/>
    </row>
    <row r="16" spans="1:28" ht="15" x14ac:dyDescent="0.2">
      <c r="A16" s="23" t="s">
        <v>20</v>
      </c>
      <c r="B16" s="24"/>
      <c r="C16" s="24"/>
      <c r="D16" s="25"/>
      <c r="E16" s="26"/>
      <c r="F16" s="25"/>
      <c r="G16" s="27"/>
      <c r="H16" s="28" t="s">
        <v>71</v>
      </c>
      <c r="I16" s="95"/>
      <c r="J16" s="95"/>
      <c r="K16" s="95"/>
      <c r="L16" s="95"/>
      <c r="M16" s="29"/>
      <c r="N16" s="29"/>
      <c r="O16" s="37"/>
      <c r="P16" s="37"/>
      <c r="Q16" s="30"/>
    </row>
    <row r="17" spans="1:19" ht="15" x14ac:dyDescent="0.2">
      <c r="A17" s="23" t="s">
        <v>21</v>
      </c>
      <c r="B17" s="37"/>
      <c r="C17" s="37"/>
      <c r="D17" s="31"/>
      <c r="F17" s="31"/>
      <c r="G17" s="78" t="s">
        <v>73</v>
      </c>
      <c r="H17" s="28" t="s">
        <v>1</v>
      </c>
      <c r="I17" s="95"/>
      <c r="J17" s="95"/>
      <c r="K17" s="95"/>
      <c r="L17" s="95"/>
      <c r="M17" s="29"/>
      <c r="N17" s="29"/>
      <c r="O17" s="37"/>
      <c r="P17" s="37"/>
      <c r="Q17" s="32"/>
    </row>
    <row r="18" spans="1:19" ht="15" x14ac:dyDescent="0.2">
      <c r="A18" s="33" t="s">
        <v>22</v>
      </c>
      <c r="B18" s="24"/>
      <c r="C18" s="24"/>
      <c r="D18" s="29"/>
      <c r="E18" s="26"/>
      <c r="F18" s="25"/>
      <c r="G18" s="34" t="s">
        <v>74</v>
      </c>
      <c r="H18" s="28" t="s">
        <v>76</v>
      </c>
      <c r="I18" s="95"/>
      <c r="J18" s="95"/>
      <c r="K18" s="95"/>
      <c r="L18" s="95"/>
      <c r="M18" s="29"/>
      <c r="N18" s="29"/>
      <c r="O18" s="37"/>
      <c r="P18" s="37"/>
      <c r="Q18" s="32"/>
    </row>
    <row r="19" spans="1:19" ht="15.75" thickBot="1" x14ac:dyDescent="0.25">
      <c r="A19" s="71" t="s">
        <v>23</v>
      </c>
      <c r="B19" s="72"/>
      <c r="C19" s="72"/>
      <c r="D19" s="73"/>
      <c r="E19" s="73"/>
      <c r="F19" s="74"/>
      <c r="G19" s="79" t="s">
        <v>75</v>
      </c>
      <c r="H19" s="75" t="s">
        <v>44</v>
      </c>
      <c r="I19" s="96"/>
      <c r="J19" s="96"/>
      <c r="K19" s="96"/>
      <c r="L19" s="96"/>
      <c r="M19" s="73"/>
      <c r="N19" s="76">
        <v>27.2</v>
      </c>
      <c r="O19" s="72"/>
      <c r="P19" s="72"/>
      <c r="Q19" s="77" t="s">
        <v>72</v>
      </c>
    </row>
    <row r="20" spans="1:19" ht="9" customHeight="1" thickTop="1" thickBot="1" x14ac:dyDescent="0.25"/>
    <row r="21" spans="1:19" s="36" customFormat="1" ht="25.5" customHeight="1" thickTop="1" x14ac:dyDescent="0.2">
      <c r="A21" s="151" t="s">
        <v>6</v>
      </c>
      <c r="B21" s="153" t="s">
        <v>12</v>
      </c>
      <c r="C21" s="153" t="s">
        <v>19</v>
      </c>
      <c r="D21" s="153" t="s">
        <v>2</v>
      </c>
      <c r="E21" s="153" t="s">
        <v>43</v>
      </c>
      <c r="F21" s="153" t="s">
        <v>8</v>
      </c>
      <c r="G21" s="153" t="s">
        <v>13</v>
      </c>
      <c r="H21" s="153" t="s">
        <v>58</v>
      </c>
      <c r="I21" s="153"/>
      <c r="J21" s="153"/>
      <c r="K21" s="153"/>
      <c r="L21" s="153" t="s">
        <v>7</v>
      </c>
      <c r="M21" s="153" t="s">
        <v>25</v>
      </c>
      <c r="N21" s="153" t="s">
        <v>24</v>
      </c>
      <c r="O21" s="155" t="s">
        <v>27</v>
      </c>
      <c r="P21" s="168" t="s">
        <v>153</v>
      </c>
      <c r="Q21" s="157" t="s">
        <v>14</v>
      </c>
      <c r="R21" s="35"/>
      <c r="S21" s="35"/>
    </row>
    <row r="22" spans="1:19" x14ac:dyDescent="0.2">
      <c r="A22" s="152"/>
      <c r="B22" s="154"/>
      <c r="C22" s="154"/>
      <c r="D22" s="154"/>
      <c r="E22" s="154"/>
      <c r="F22" s="154"/>
      <c r="G22" s="154"/>
      <c r="H22" s="159" t="s">
        <v>154</v>
      </c>
      <c r="I22" s="159"/>
      <c r="J22" s="159" t="s">
        <v>155</v>
      </c>
      <c r="K22" s="159"/>
      <c r="L22" s="154"/>
      <c r="M22" s="154"/>
      <c r="N22" s="154"/>
      <c r="O22" s="156"/>
      <c r="P22" s="169"/>
      <c r="Q22" s="158"/>
    </row>
    <row r="23" spans="1:19" ht="21.75" customHeight="1" x14ac:dyDescent="0.2">
      <c r="A23" s="54">
        <v>1</v>
      </c>
      <c r="B23" s="55">
        <v>122</v>
      </c>
      <c r="C23" s="55">
        <v>10054263400</v>
      </c>
      <c r="D23" s="56" t="s">
        <v>77</v>
      </c>
      <c r="E23" s="57" t="s">
        <v>78</v>
      </c>
      <c r="F23" s="58" t="s">
        <v>32</v>
      </c>
      <c r="G23" s="59" t="s">
        <v>48</v>
      </c>
      <c r="H23" s="100">
        <v>1.4220254629629628E-2</v>
      </c>
      <c r="I23" s="98">
        <v>1</v>
      </c>
      <c r="J23" s="100">
        <v>1.5036574074074072E-2</v>
      </c>
      <c r="K23" s="98">
        <v>1</v>
      </c>
      <c r="L23" s="100">
        <v>2.9256828703703698E-2</v>
      </c>
      <c r="M23" s="52"/>
      <c r="N23" s="53">
        <f>$N$19/(HOUR(L23)+MINUTE(L23)/60+SECOND(L23)/3600)</f>
        <v>38.734177215189874</v>
      </c>
      <c r="O23" s="122"/>
      <c r="P23" s="163">
        <v>100</v>
      </c>
      <c r="Q23" s="60"/>
    </row>
    <row r="24" spans="1:19" ht="21.75" customHeight="1" x14ac:dyDescent="0.2">
      <c r="A24" s="54">
        <v>2</v>
      </c>
      <c r="B24" s="55">
        <v>142</v>
      </c>
      <c r="C24" s="55">
        <v>10006503832</v>
      </c>
      <c r="D24" s="56" t="s">
        <v>79</v>
      </c>
      <c r="E24" s="57" t="s">
        <v>80</v>
      </c>
      <c r="F24" s="58" t="s">
        <v>16</v>
      </c>
      <c r="G24" s="59" t="s">
        <v>46</v>
      </c>
      <c r="H24" s="100">
        <v>1.521261574074074E-2</v>
      </c>
      <c r="I24" s="98">
        <v>3</v>
      </c>
      <c r="J24" s="100">
        <v>1.5696064814814815E-2</v>
      </c>
      <c r="K24" s="98">
        <v>2</v>
      </c>
      <c r="L24" s="100">
        <v>3.0908680555555554E-2</v>
      </c>
      <c r="M24" s="94">
        <f>L24-$L$23</f>
        <v>1.6518518518518557E-3</v>
      </c>
      <c r="N24" s="53">
        <f t="shared" ref="N24:N55" si="0">$N$19/(HOUR(L24)+MINUTE(L24)/60+SECOND(L24)/3600)</f>
        <v>36.660426806439538</v>
      </c>
      <c r="O24" s="122"/>
      <c r="P24" s="163">
        <v>90</v>
      </c>
      <c r="Q24" s="60"/>
    </row>
    <row r="25" spans="1:19" ht="21.75" customHeight="1" x14ac:dyDescent="0.2">
      <c r="A25" s="54">
        <v>3</v>
      </c>
      <c r="B25" s="55">
        <v>151</v>
      </c>
      <c r="C25" s="55">
        <v>10034947868</v>
      </c>
      <c r="D25" s="56" t="s">
        <v>81</v>
      </c>
      <c r="E25" s="57" t="s">
        <v>82</v>
      </c>
      <c r="F25" s="58" t="s">
        <v>16</v>
      </c>
      <c r="G25" s="59" t="s">
        <v>45</v>
      </c>
      <c r="H25" s="100">
        <v>1.5196643518518521E-2</v>
      </c>
      <c r="I25" s="98">
        <v>2</v>
      </c>
      <c r="J25" s="100">
        <v>1.5780092592592592E-2</v>
      </c>
      <c r="K25" s="98">
        <v>3</v>
      </c>
      <c r="L25" s="100">
        <v>3.0976736111111111E-2</v>
      </c>
      <c r="M25" s="94">
        <f t="shared" ref="M25:M55" si="1">L25-$L$23</f>
        <v>1.719907407407413E-3</v>
      </c>
      <c r="N25" s="53">
        <f t="shared" si="0"/>
        <v>36.591928251121075</v>
      </c>
      <c r="O25" s="122"/>
      <c r="P25" s="163">
        <v>80</v>
      </c>
      <c r="Q25" s="60"/>
    </row>
    <row r="26" spans="1:19" ht="21.75" customHeight="1" x14ac:dyDescent="0.2">
      <c r="A26" s="54">
        <v>4</v>
      </c>
      <c r="B26" s="55">
        <v>130</v>
      </c>
      <c r="C26" s="55">
        <v>10015267578</v>
      </c>
      <c r="D26" s="56" t="s">
        <v>83</v>
      </c>
      <c r="E26" s="57" t="s">
        <v>84</v>
      </c>
      <c r="F26" s="58" t="s">
        <v>16</v>
      </c>
      <c r="G26" s="59" t="s">
        <v>50</v>
      </c>
      <c r="H26" s="100">
        <v>1.5301851851851851E-2</v>
      </c>
      <c r="I26" s="98">
        <v>4</v>
      </c>
      <c r="J26" s="100">
        <v>1.6045949074074074E-2</v>
      </c>
      <c r="K26" s="98">
        <v>5</v>
      </c>
      <c r="L26" s="100">
        <v>3.1347800925925928E-2</v>
      </c>
      <c r="M26" s="94">
        <f t="shared" si="1"/>
        <v>2.0909722222222302E-3</v>
      </c>
      <c r="N26" s="53">
        <f t="shared" si="0"/>
        <v>36.159527326440177</v>
      </c>
      <c r="O26" s="122"/>
      <c r="P26" s="163">
        <v>75</v>
      </c>
      <c r="Q26" s="60"/>
    </row>
    <row r="27" spans="1:19" ht="21.75" customHeight="1" x14ac:dyDescent="0.2">
      <c r="A27" s="54">
        <v>5</v>
      </c>
      <c r="B27" s="55">
        <v>116</v>
      </c>
      <c r="C27" s="55">
        <v>10059040143</v>
      </c>
      <c r="D27" s="56" t="s">
        <v>85</v>
      </c>
      <c r="E27" s="57" t="s">
        <v>86</v>
      </c>
      <c r="F27" s="58" t="s">
        <v>15</v>
      </c>
      <c r="G27" s="59" t="s">
        <v>60</v>
      </c>
      <c r="H27" s="100">
        <v>1.546388888888889E-2</v>
      </c>
      <c r="I27" s="98">
        <v>5</v>
      </c>
      <c r="J27" s="100">
        <v>1.6078587962962961E-2</v>
      </c>
      <c r="K27" s="98">
        <v>6</v>
      </c>
      <c r="L27" s="100">
        <v>3.1542476851851853E-2</v>
      </c>
      <c r="M27" s="94">
        <f t="shared" si="1"/>
        <v>2.2856481481481547E-3</v>
      </c>
      <c r="N27" s="53">
        <f t="shared" si="0"/>
        <v>35.933944954128442</v>
      </c>
      <c r="O27" s="122"/>
      <c r="P27" s="163">
        <v>70</v>
      </c>
      <c r="Q27" s="60"/>
    </row>
    <row r="28" spans="1:19" ht="21.75" customHeight="1" x14ac:dyDescent="0.2">
      <c r="A28" s="54">
        <v>6</v>
      </c>
      <c r="B28" s="55">
        <v>144</v>
      </c>
      <c r="C28" s="55">
        <v>10007740277</v>
      </c>
      <c r="D28" s="56" t="s">
        <v>87</v>
      </c>
      <c r="E28" s="57" t="s">
        <v>88</v>
      </c>
      <c r="F28" s="58" t="s">
        <v>32</v>
      </c>
      <c r="G28" s="59" t="s">
        <v>53</v>
      </c>
      <c r="H28" s="100">
        <v>1.5907754629629629E-2</v>
      </c>
      <c r="I28" s="98">
        <v>9</v>
      </c>
      <c r="J28" s="100">
        <v>1.5893055555555556E-2</v>
      </c>
      <c r="K28" s="98">
        <v>4</v>
      </c>
      <c r="L28" s="100">
        <v>3.1800810185185185E-2</v>
      </c>
      <c r="M28" s="94">
        <f t="shared" si="1"/>
        <v>2.5439814814814873E-3</v>
      </c>
      <c r="N28" s="53">
        <f t="shared" si="0"/>
        <v>35.633187772925766</v>
      </c>
      <c r="O28" s="122"/>
      <c r="P28" s="163">
        <v>65</v>
      </c>
      <c r="Q28" s="60"/>
    </row>
    <row r="29" spans="1:19" ht="21.75" customHeight="1" x14ac:dyDescent="0.2">
      <c r="A29" s="54">
        <v>7</v>
      </c>
      <c r="B29" s="55">
        <v>148</v>
      </c>
      <c r="C29" s="55">
        <v>10004705389</v>
      </c>
      <c r="D29" s="56" t="s">
        <v>89</v>
      </c>
      <c r="E29" s="57" t="s">
        <v>90</v>
      </c>
      <c r="F29" s="58" t="s">
        <v>32</v>
      </c>
      <c r="G29" s="59" t="s">
        <v>56</v>
      </c>
      <c r="H29" s="100">
        <v>1.5893171296296298E-2</v>
      </c>
      <c r="I29" s="98">
        <v>8</v>
      </c>
      <c r="J29" s="100">
        <v>1.6222916666666667E-2</v>
      </c>
      <c r="K29" s="98">
        <v>7</v>
      </c>
      <c r="L29" s="100">
        <v>3.2116087962962961E-2</v>
      </c>
      <c r="M29" s="94">
        <f t="shared" si="1"/>
        <v>2.8592592592592628E-3</v>
      </c>
      <c r="N29" s="53">
        <f t="shared" si="0"/>
        <v>35.286486486486481</v>
      </c>
      <c r="O29" s="122"/>
      <c r="P29" s="163">
        <v>60</v>
      </c>
      <c r="Q29" s="60"/>
    </row>
    <row r="30" spans="1:19" ht="21.75" customHeight="1" x14ac:dyDescent="0.2">
      <c r="A30" s="54">
        <v>8</v>
      </c>
      <c r="B30" s="55">
        <v>105</v>
      </c>
      <c r="C30" s="55">
        <v>10053914200</v>
      </c>
      <c r="D30" s="56" t="s">
        <v>91</v>
      </c>
      <c r="E30" s="57" t="s">
        <v>92</v>
      </c>
      <c r="F30" s="58" t="s">
        <v>15</v>
      </c>
      <c r="G30" s="59" t="s">
        <v>17</v>
      </c>
      <c r="H30" s="100">
        <v>1.5638310185185186E-2</v>
      </c>
      <c r="I30" s="98">
        <v>6</v>
      </c>
      <c r="J30" s="100">
        <v>1.6483333333333332E-2</v>
      </c>
      <c r="K30" s="98">
        <v>12</v>
      </c>
      <c r="L30" s="100">
        <v>3.2121643518518518E-2</v>
      </c>
      <c r="M30" s="94">
        <f t="shared" si="1"/>
        <v>2.86481481481482E-3</v>
      </c>
      <c r="N30" s="53">
        <f t="shared" si="0"/>
        <v>35.286486486486481</v>
      </c>
      <c r="O30" s="122"/>
      <c r="P30" s="163">
        <v>55</v>
      </c>
      <c r="Q30" s="60"/>
    </row>
    <row r="31" spans="1:19" ht="21.75" customHeight="1" x14ac:dyDescent="0.2">
      <c r="A31" s="54">
        <v>9</v>
      </c>
      <c r="B31" s="55">
        <v>103</v>
      </c>
      <c r="C31" s="55">
        <v>10014629604</v>
      </c>
      <c r="D31" s="56" t="s">
        <v>93</v>
      </c>
      <c r="E31" s="57" t="s">
        <v>94</v>
      </c>
      <c r="F31" s="58" t="s">
        <v>16</v>
      </c>
      <c r="G31" s="59" t="s">
        <v>47</v>
      </c>
      <c r="H31" s="100">
        <v>1.5796180555555556E-2</v>
      </c>
      <c r="I31" s="98">
        <v>7</v>
      </c>
      <c r="J31" s="100">
        <v>1.6361111111111111E-2</v>
      </c>
      <c r="K31" s="98">
        <v>10</v>
      </c>
      <c r="L31" s="100">
        <v>3.2157291666666671E-2</v>
      </c>
      <c r="M31" s="94">
        <f t="shared" si="1"/>
        <v>2.9004629629629727E-3</v>
      </c>
      <c r="N31" s="53">
        <f t="shared" si="0"/>
        <v>35.248380129589627</v>
      </c>
      <c r="O31" s="122"/>
      <c r="P31" s="163">
        <v>50</v>
      </c>
      <c r="Q31" s="60"/>
    </row>
    <row r="32" spans="1:19" ht="21.75" customHeight="1" x14ac:dyDescent="0.2">
      <c r="A32" s="54">
        <v>10</v>
      </c>
      <c r="B32" s="55">
        <v>140</v>
      </c>
      <c r="C32" s="55">
        <v>10093888708</v>
      </c>
      <c r="D32" s="56" t="s">
        <v>95</v>
      </c>
      <c r="E32" s="57" t="s">
        <v>96</v>
      </c>
      <c r="F32" s="58" t="s">
        <v>15</v>
      </c>
      <c r="G32" s="59" t="s">
        <v>46</v>
      </c>
      <c r="H32" s="100">
        <v>1.5942129629629629E-2</v>
      </c>
      <c r="I32" s="98">
        <v>11</v>
      </c>
      <c r="J32" s="100">
        <v>1.6334722222222219E-2</v>
      </c>
      <c r="K32" s="98">
        <v>9</v>
      </c>
      <c r="L32" s="100">
        <v>3.2276851851851848E-2</v>
      </c>
      <c r="M32" s="94">
        <f t="shared" si="1"/>
        <v>3.0200231481481501E-3</v>
      </c>
      <c r="N32" s="53">
        <f t="shared" si="0"/>
        <v>35.109358192900679</v>
      </c>
      <c r="O32" s="122"/>
      <c r="P32" s="163">
        <v>45</v>
      </c>
      <c r="Q32" s="60"/>
    </row>
    <row r="33" spans="1:17" ht="21.75" customHeight="1" x14ac:dyDescent="0.2">
      <c r="A33" s="54">
        <v>11</v>
      </c>
      <c r="B33" s="55">
        <v>134</v>
      </c>
      <c r="C33" s="55">
        <v>10107446880</v>
      </c>
      <c r="D33" s="56" t="s">
        <v>97</v>
      </c>
      <c r="E33" s="57" t="s">
        <v>98</v>
      </c>
      <c r="F33" s="58" t="s">
        <v>16</v>
      </c>
      <c r="G33" s="59" t="s">
        <v>51</v>
      </c>
      <c r="H33" s="100">
        <v>1.5936342592592592E-2</v>
      </c>
      <c r="I33" s="98">
        <v>10</v>
      </c>
      <c r="J33" s="100">
        <v>1.6434490740740739E-2</v>
      </c>
      <c r="K33" s="98">
        <v>11</v>
      </c>
      <c r="L33" s="100">
        <v>3.2370833333333335E-2</v>
      </c>
      <c r="M33" s="94">
        <f t="shared" si="1"/>
        <v>3.1140046296296367E-3</v>
      </c>
      <c r="N33" s="53">
        <f t="shared" si="0"/>
        <v>35.008938148015723</v>
      </c>
      <c r="O33" s="61"/>
      <c r="P33" s="164">
        <v>40</v>
      </c>
      <c r="Q33" s="60"/>
    </row>
    <row r="34" spans="1:17" ht="25.5" x14ac:dyDescent="0.2">
      <c r="A34" s="54">
        <v>12</v>
      </c>
      <c r="B34" s="55">
        <v>124</v>
      </c>
      <c r="C34" s="55">
        <v>10036018306</v>
      </c>
      <c r="D34" s="56" t="s">
        <v>99</v>
      </c>
      <c r="E34" s="57" t="s">
        <v>100</v>
      </c>
      <c r="F34" s="58" t="s">
        <v>16</v>
      </c>
      <c r="G34" s="59" t="s">
        <v>48</v>
      </c>
      <c r="H34" s="100">
        <v>1.6648379629629628E-2</v>
      </c>
      <c r="I34" s="98">
        <v>15</v>
      </c>
      <c r="J34" s="100">
        <v>1.6284837962962963E-2</v>
      </c>
      <c r="K34" s="98">
        <v>8</v>
      </c>
      <c r="L34" s="100">
        <v>3.2933217592592587E-2</v>
      </c>
      <c r="M34" s="94">
        <f t="shared" si="1"/>
        <v>3.6763888888888888E-3</v>
      </c>
      <c r="N34" s="53">
        <f t="shared" si="0"/>
        <v>34.418277680140598</v>
      </c>
      <c r="O34" s="61"/>
      <c r="P34" s="164">
        <v>38</v>
      </c>
      <c r="Q34" s="170" t="s">
        <v>156</v>
      </c>
    </row>
    <row r="35" spans="1:17" ht="21.75" customHeight="1" x14ac:dyDescent="0.2">
      <c r="A35" s="54">
        <v>13</v>
      </c>
      <c r="B35" s="55">
        <v>118</v>
      </c>
      <c r="C35" s="55">
        <v>10009692001</v>
      </c>
      <c r="D35" s="56" t="s">
        <v>101</v>
      </c>
      <c r="E35" s="57" t="s">
        <v>102</v>
      </c>
      <c r="F35" s="58" t="s">
        <v>16</v>
      </c>
      <c r="G35" s="59" t="s">
        <v>103</v>
      </c>
      <c r="H35" s="100">
        <v>1.6332175925925927E-2</v>
      </c>
      <c r="I35" s="98">
        <v>12</v>
      </c>
      <c r="J35" s="100">
        <v>1.6807175925925923E-2</v>
      </c>
      <c r="K35" s="98">
        <v>13</v>
      </c>
      <c r="L35" s="100">
        <v>3.313935185185185E-2</v>
      </c>
      <c r="M35" s="94">
        <f t="shared" si="1"/>
        <v>3.8825231481481523E-3</v>
      </c>
      <c r="N35" s="53">
        <f t="shared" si="0"/>
        <v>34.201886133426477</v>
      </c>
      <c r="O35" s="61"/>
      <c r="P35" s="164">
        <v>36</v>
      </c>
      <c r="Q35" s="60"/>
    </row>
    <row r="36" spans="1:17" ht="21.75" customHeight="1" x14ac:dyDescent="0.2">
      <c r="A36" s="54">
        <v>14</v>
      </c>
      <c r="B36" s="55">
        <v>132</v>
      </c>
      <c r="C36" s="55">
        <v>10002315654</v>
      </c>
      <c r="D36" s="56" t="s">
        <v>104</v>
      </c>
      <c r="E36" s="57" t="s">
        <v>105</v>
      </c>
      <c r="F36" s="58" t="s">
        <v>32</v>
      </c>
      <c r="G36" s="59" t="s">
        <v>106</v>
      </c>
      <c r="H36" s="100">
        <v>1.6487152777777778E-2</v>
      </c>
      <c r="I36" s="98">
        <v>13</v>
      </c>
      <c r="J36" s="100">
        <v>1.6947222222222221E-2</v>
      </c>
      <c r="K36" s="98">
        <v>15</v>
      </c>
      <c r="L36" s="100">
        <v>3.3434375000000002E-2</v>
      </c>
      <c r="M36" s="94">
        <f t="shared" si="1"/>
        <v>4.1775462962963042E-3</v>
      </c>
      <c r="N36" s="53">
        <f t="shared" si="0"/>
        <v>33.894080996884732</v>
      </c>
      <c r="O36" s="61"/>
      <c r="P36" s="164">
        <v>34</v>
      </c>
      <c r="Q36" s="60"/>
    </row>
    <row r="37" spans="1:17" ht="21.75" customHeight="1" x14ac:dyDescent="0.2">
      <c r="A37" s="54">
        <v>15</v>
      </c>
      <c r="B37" s="55">
        <v>119</v>
      </c>
      <c r="C37" s="55">
        <v>10036085600</v>
      </c>
      <c r="D37" s="56" t="s">
        <v>107</v>
      </c>
      <c r="E37" s="57" t="s">
        <v>108</v>
      </c>
      <c r="F37" s="58" t="s">
        <v>16</v>
      </c>
      <c r="G37" s="59" t="s">
        <v>103</v>
      </c>
      <c r="H37" s="100">
        <v>1.6618055555555556E-2</v>
      </c>
      <c r="I37" s="98">
        <v>14</v>
      </c>
      <c r="J37" s="100">
        <v>1.6984259259259258E-2</v>
      </c>
      <c r="K37" s="98">
        <v>16</v>
      </c>
      <c r="L37" s="100">
        <v>3.3602314814814814E-2</v>
      </c>
      <c r="M37" s="94">
        <f t="shared" si="1"/>
        <v>4.3454861111111159E-3</v>
      </c>
      <c r="N37" s="53">
        <f t="shared" si="0"/>
        <v>33.730623492938335</v>
      </c>
      <c r="O37" s="61"/>
      <c r="P37" s="164">
        <v>32</v>
      </c>
      <c r="Q37" s="60"/>
    </row>
    <row r="38" spans="1:17" ht="21.75" customHeight="1" x14ac:dyDescent="0.2">
      <c r="A38" s="54">
        <v>16</v>
      </c>
      <c r="B38" s="55">
        <v>149</v>
      </c>
      <c r="C38" s="55">
        <v>10105519210</v>
      </c>
      <c r="D38" s="56" t="s">
        <v>109</v>
      </c>
      <c r="E38" s="57" t="s">
        <v>110</v>
      </c>
      <c r="F38" s="58" t="s">
        <v>15</v>
      </c>
      <c r="G38" s="59" t="s">
        <v>56</v>
      </c>
      <c r="H38" s="100">
        <v>1.6701273148148146E-2</v>
      </c>
      <c r="I38" s="98">
        <v>17</v>
      </c>
      <c r="J38" s="100">
        <v>1.6941898148148147E-2</v>
      </c>
      <c r="K38" s="98">
        <v>14</v>
      </c>
      <c r="L38" s="100">
        <v>3.3643171296296293E-2</v>
      </c>
      <c r="M38" s="94">
        <f t="shared" si="1"/>
        <v>4.3863425925925945E-3</v>
      </c>
      <c r="N38" s="53">
        <f t="shared" si="0"/>
        <v>33.684210526315788</v>
      </c>
      <c r="O38" s="61"/>
      <c r="P38" s="164">
        <v>30</v>
      </c>
      <c r="Q38" s="60"/>
    </row>
    <row r="39" spans="1:17" ht="21.75" customHeight="1" x14ac:dyDescent="0.2">
      <c r="A39" s="54">
        <v>17</v>
      </c>
      <c r="B39" s="55">
        <v>112</v>
      </c>
      <c r="C39" s="55">
        <v>10034971211</v>
      </c>
      <c r="D39" s="56" t="s">
        <v>111</v>
      </c>
      <c r="E39" s="57" t="s">
        <v>112</v>
      </c>
      <c r="F39" s="58" t="s">
        <v>15</v>
      </c>
      <c r="G39" s="59" t="s">
        <v>49</v>
      </c>
      <c r="H39" s="100">
        <v>1.6663078703703701E-2</v>
      </c>
      <c r="I39" s="98">
        <v>16</v>
      </c>
      <c r="J39" s="100">
        <v>1.716111111111111E-2</v>
      </c>
      <c r="K39" s="98">
        <v>17</v>
      </c>
      <c r="L39" s="100">
        <v>3.382418981481481E-2</v>
      </c>
      <c r="M39" s="94">
        <f t="shared" si="1"/>
        <v>4.5673611111111123E-3</v>
      </c>
      <c r="N39" s="53">
        <f t="shared" si="0"/>
        <v>33.511293634496916</v>
      </c>
      <c r="O39" s="61"/>
      <c r="P39" s="164">
        <v>28</v>
      </c>
      <c r="Q39" s="60"/>
    </row>
    <row r="40" spans="1:17" ht="21.75" customHeight="1" x14ac:dyDescent="0.2">
      <c r="A40" s="54">
        <v>18</v>
      </c>
      <c r="B40" s="55">
        <v>139</v>
      </c>
      <c r="C40" s="55">
        <v>10012584621</v>
      </c>
      <c r="D40" s="56" t="s">
        <v>113</v>
      </c>
      <c r="E40" s="57" t="s">
        <v>114</v>
      </c>
      <c r="F40" s="58" t="s">
        <v>16</v>
      </c>
      <c r="G40" s="59" t="s">
        <v>54</v>
      </c>
      <c r="H40" s="100">
        <v>1.6988194444444445E-2</v>
      </c>
      <c r="I40" s="98">
        <v>19</v>
      </c>
      <c r="J40" s="100">
        <v>1.7308796296296298E-2</v>
      </c>
      <c r="K40" s="98">
        <v>18</v>
      </c>
      <c r="L40" s="100">
        <v>3.4296990740740746E-2</v>
      </c>
      <c r="M40" s="94">
        <f t="shared" si="1"/>
        <v>5.0401620370370478E-3</v>
      </c>
      <c r="N40" s="53">
        <f t="shared" si="0"/>
        <v>33.047586905163683</v>
      </c>
      <c r="O40" s="61"/>
      <c r="P40" s="164">
        <v>26</v>
      </c>
      <c r="Q40" s="60"/>
    </row>
    <row r="41" spans="1:17" ht="21.75" customHeight="1" x14ac:dyDescent="0.2">
      <c r="A41" s="54">
        <v>19</v>
      </c>
      <c r="B41" s="55">
        <v>109</v>
      </c>
      <c r="C41" s="55">
        <v>10036023659</v>
      </c>
      <c r="D41" s="56" t="s">
        <v>115</v>
      </c>
      <c r="E41" s="57" t="s">
        <v>116</v>
      </c>
      <c r="F41" s="58" t="s">
        <v>15</v>
      </c>
      <c r="G41" s="59" t="s">
        <v>61</v>
      </c>
      <c r="H41" s="100">
        <v>1.7199421296296296E-2</v>
      </c>
      <c r="I41" s="98">
        <v>20</v>
      </c>
      <c r="J41" s="100">
        <v>1.7535069444444443E-2</v>
      </c>
      <c r="K41" s="98">
        <v>20</v>
      </c>
      <c r="L41" s="100">
        <v>3.4734490740740739E-2</v>
      </c>
      <c r="M41" s="94">
        <f>L41-$L$23</f>
        <v>5.4776620370370413E-3</v>
      </c>
      <c r="N41" s="53">
        <f t="shared" si="0"/>
        <v>32.629123625458178</v>
      </c>
      <c r="O41" s="61"/>
      <c r="P41" s="164">
        <v>24</v>
      </c>
      <c r="Q41" s="60"/>
    </row>
    <row r="42" spans="1:17" ht="21.75" customHeight="1" x14ac:dyDescent="0.2">
      <c r="A42" s="54">
        <v>20</v>
      </c>
      <c r="B42" s="55">
        <v>146</v>
      </c>
      <c r="C42" s="55">
        <v>10034989193</v>
      </c>
      <c r="D42" s="56" t="s">
        <v>117</v>
      </c>
      <c r="E42" s="57" t="s">
        <v>118</v>
      </c>
      <c r="F42" s="58" t="s">
        <v>16</v>
      </c>
      <c r="G42" s="59" t="s">
        <v>55</v>
      </c>
      <c r="H42" s="100">
        <v>1.7660763888888889E-2</v>
      </c>
      <c r="I42" s="98">
        <v>26</v>
      </c>
      <c r="J42" s="100">
        <v>1.7325578703703704E-2</v>
      </c>
      <c r="K42" s="98">
        <v>19</v>
      </c>
      <c r="L42" s="100">
        <v>3.498634259259259E-2</v>
      </c>
      <c r="M42" s="94">
        <f t="shared" si="1"/>
        <v>5.7295138888888916E-3</v>
      </c>
      <c r="N42" s="53">
        <f t="shared" si="0"/>
        <v>32.391663910023155</v>
      </c>
      <c r="O42" s="61"/>
      <c r="P42" s="164">
        <v>22</v>
      </c>
      <c r="Q42" s="60"/>
    </row>
    <row r="43" spans="1:17" ht="21.75" customHeight="1" x14ac:dyDescent="0.2">
      <c r="A43" s="54">
        <v>21</v>
      </c>
      <c r="B43" s="55">
        <v>113</v>
      </c>
      <c r="C43" s="55">
        <v>10084468994</v>
      </c>
      <c r="D43" s="56" t="s">
        <v>119</v>
      </c>
      <c r="E43" s="57" t="s">
        <v>120</v>
      </c>
      <c r="F43" s="58" t="s">
        <v>15</v>
      </c>
      <c r="G43" s="59" t="s">
        <v>49</v>
      </c>
      <c r="H43" s="100">
        <v>1.7437847222222223E-2</v>
      </c>
      <c r="I43" s="98">
        <v>23</v>
      </c>
      <c r="J43" s="100">
        <v>1.7591898148148148E-2</v>
      </c>
      <c r="K43" s="98">
        <v>21</v>
      </c>
      <c r="L43" s="100">
        <v>3.5029745370370374E-2</v>
      </c>
      <c r="M43" s="94">
        <f t="shared" si="1"/>
        <v>5.7729166666666762E-3</v>
      </c>
      <c r="N43" s="53">
        <f t="shared" si="0"/>
        <v>32.348860257680869</v>
      </c>
      <c r="O43" s="61"/>
      <c r="P43" s="164">
        <v>20</v>
      </c>
      <c r="Q43" s="60"/>
    </row>
    <row r="44" spans="1:17" ht="21.75" customHeight="1" x14ac:dyDescent="0.2">
      <c r="A44" s="54">
        <v>22</v>
      </c>
      <c r="B44" s="55">
        <v>147</v>
      </c>
      <c r="C44" s="55">
        <v>10092428553</v>
      </c>
      <c r="D44" s="56" t="s">
        <v>121</v>
      </c>
      <c r="E44" s="57" t="s">
        <v>122</v>
      </c>
      <c r="F44" s="58" t="s">
        <v>15</v>
      </c>
      <c r="G44" s="59" t="s">
        <v>55</v>
      </c>
      <c r="H44" s="100">
        <v>1.7337731481481482E-2</v>
      </c>
      <c r="I44" s="98">
        <v>21</v>
      </c>
      <c r="J44" s="100">
        <v>1.7700925925925929E-2</v>
      </c>
      <c r="K44" s="98">
        <v>22</v>
      </c>
      <c r="L44" s="100">
        <v>3.5038657407407414E-2</v>
      </c>
      <c r="M44" s="94">
        <f t="shared" si="1"/>
        <v>5.7818287037037161E-3</v>
      </c>
      <c r="N44" s="53">
        <f t="shared" si="0"/>
        <v>32.348860257680869</v>
      </c>
      <c r="O44" s="61"/>
      <c r="P44" s="164">
        <v>19</v>
      </c>
      <c r="Q44" s="60"/>
    </row>
    <row r="45" spans="1:17" ht="21.75" customHeight="1" x14ac:dyDescent="0.2">
      <c r="A45" s="54">
        <v>23</v>
      </c>
      <c r="B45" s="55">
        <v>138</v>
      </c>
      <c r="C45" s="55">
        <v>10036045483</v>
      </c>
      <c r="D45" s="56" t="s">
        <v>123</v>
      </c>
      <c r="E45" s="57" t="s">
        <v>124</v>
      </c>
      <c r="F45" s="58" t="s">
        <v>15</v>
      </c>
      <c r="G45" s="59" t="s">
        <v>54</v>
      </c>
      <c r="H45" s="100">
        <v>1.7357407407407408E-2</v>
      </c>
      <c r="I45" s="98">
        <v>22</v>
      </c>
      <c r="J45" s="100">
        <v>1.7868055555555557E-2</v>
      </c>
      <c r="K45" s="98">
        <v>23</v>
      </c>
      <c r="L45" s="100">
        <v>3.5225462962962965E-2</v>
      </c>
      <c r="M45" s="94">
        <f t="shared" si="1"/>
        <v>5.9686342592592673E-3</v>
      </c>
      <c r="N45" s="53">
        <f t="shared" si="0"/>
        <v>32.178770949720672</v>
      </c>
      <c r="O45" s="62"/>
      <c r="P45" s="165">
        <v>18</v>
      </c>
      <c r="Q45" s="60"/>
    </row>
    <row r="46" spans="1:17" ht="21.75" customHeight="1" x14ac:dyDescent="0.2">
      <c r="A46" s="54">
        <v>24</v>
      </c>
      <c r="B46" s="55">
        <v>117</v>
      </c>
      <c r="C46" s="55">
        <v>10052804154</v>
      </c>
      <c r="D46" s="56" t="s">
        <v>125</v>
      </c>
      <c r="E46" s="57" t="s">
        <v>126</v>
      </c>
      <c r="F46" s="58" t="s">
        <v>15</v>
      </c>
      <c r="G46" s="59" t="s">
        <v>60</v>
      </c>
      <c r="H46" s="100">
        <v>1.6981944444444445E-2</v>
      </c>
      <c r="I46" s="98">
        <v>18</v>
      </c>
      <c r="J46" s="100">
        <v>1.8487152777777779E-2</v>
      </c>
      <c r="K46" s="98">
        <v>27</v>
      </c>
      <c r="L46" s="100">
        <v>3.5469097222222225E-2</v>
      </c>
      <c r="M46" s="94">
        <f t="shared" si="1"/>
        <v>6.2122685185185267E-3</v>
      </c>
      <c r="N46" s="53">
        <f t="shared" si="0"/>
        <v>31.947797716150081</v>
      </c>
      <c r="O46" s="62"/>
      <c r="P46" s="165">
        <v>17</v>
      </c>
      <c r="Q46" s="60"/>
    </row>
    <row r="47" spans="1:17" ht="21.75" customHeight="1" x14ac:dyDescent="0.2">
      <c r="A47" s="54">
        <v>25</v>
      </c>
      <c r="B47" s="55">
        <v>114</v>
      </c>
      <c r="C47" s="55">
        <v>10052470819</v>
      </c>
      <c r="D47" s="56" t="s">
        <v>127</v>
      </c>
      <c r="E47" s="57" t="s">
        <v>128</v>
      </c>
      <c r="F47" s="58" t="s">
        <v>16</v>
      </c>
      <c r="G47" s="59" t="s">
        <v>129</v>
      </c>
      <c r="H47" s="100">
        <v>1.7588541666666669E-2</v>
      </c>
      <c r="I47" s="98">
        <v>25</v>
      </c>
      <c r="J47" s="100">
        <v>1.8032986111111111E-2</v>
      </c>
      <c r="K47" s="98">
        <v>25</v>
      </c>
      <c r="L47" s="100">
        <v>3.562152777777778E-2</v>
      </c>
      <c r="M47" s="94">
        <f>L47-$L$23</f>
        <v>6.3646990740740816E-3</v>
      </c>
      <c r="N47" s="53">
        <f t="shared" si="0"/>
        <v>31.812865497076022</v>
      </c>
      <c r="O47" s="62"/>
      <c r="P47" s="165">
        <v>16</v>
      </c>
      <c r="Q47" s="60"/>
    </row>
    <row r="48" spans="1:17" ht="21.75" customHeight="1" x14ac:dyDescent="0.2">
      <c r="A48" s="54">
        <v>26</v>
      </c>
      <c r="B48" s="55">
        <v>115</v>
      </c>
      <c r="C48" s="55">
        <v>10036014666</v>
      </c>
      <c r="D48" s="56" t="s">
        <v>130</v>
      </c>
      <c r="E48" s="57" t="s">
        <v>131</v>
      </c>
      <c r="F48" s="58" t="s">
        <v>16</v>
      </c>
      <c r="G48" s="59" t="s">
        <v>129</v>
      </c>
      <c r="H48" s="100">
        <v>1.7499999999999998E-2</v>
      </c>
      <c r="I48" s="98">
        <v>24</v>
      </c>
      <c r="J48" s="100">
        <v>1.8169212962962963E-2</v>
      </c>
      <c r="K48" s="98">
        <v>26</v>
      </c>
      <c r="L48" s="100">
        <v>3.5669212962962965E-2</v>
      </c>
      <c r="M48" s="94">
        <f>L48-$L$23</f>
        <v>6.412384259259267E-3</v>
      </c>
      <c r="N48" s="53">
        <f t="shared" si="0"/>
        <v>31.771576898118106</v>
      </c>
      <c r="O48" s="62"/>
      <c r="P48" s="165">
        <v>15</v>
      </c>
      <c r="Q48" s="60"/>
    </row>
    <row r="49" spans="1:17" ht="21.75" customHeight="1" x14ac:dyDescent="0.2">
      <c r="A49" s="54">
        <v>27</v>
      </c>
      <c r="B49" s="55">
        <v>102</v>
      </c>
      <c r="C49" s="55">
        <v>10036077112</v>
      </c>
      <c r="D49" s="56" t="s">
        <v>132</v>
      </c>
      <c r="E49" s="57" t="s">
        <v>133</v>
      </c>
      <c r="F49" s="58" t="s">
        <v>15</v>
      </c>
      <c r="G49" s="59" t="s">
        <v>47</v>
      </c>
      <c r="H49" s="100">
        <v>1.8307523148148149E-2</v>
      </c>
      <c r="I49" s="98">
        <v>28</v>
      </c>
      <c r="J49" s="100">
        <v>1.7985879629629633E-2</v>
      </c>
      <c r="K49" s="98">
        <v>24</v>
      </c>
      <c r="L49" s="100">
        <v>3.6293402777777782E-2</v>
      </c>
      <c r="M49" s="94">
        <f t="shared" si="1"/>
        <v>7.036574074074084E-3</v>
      </c>
      <c r="N49" s="53">
        <f t="shared" si="0"/>
        <v>31.224489795918366</v>
      </c>
      <c r="O49" s="62"/>
      <c r="P49" s="165">
        <v>14</v>
      </c>
      <c r="Q49" s="60"/>
    </row>
    <row r="50" spans="1:17" ht="21.75" customHeight="1" x14ac:dyDescent="0.2">
      <c r="A50" s="54">
        <v>28</v>
      </c>
      <c r="B50" s="55">
        <v>107</v>
      </c>
      <c r="C50" s="55">
        <v>10093059356</v>
      </c>
      <c r="D50" s="56" t="s">
        <v>134</v>
      </c>
      <c r="E50" s="57" t="s">
        <v>135</v>
      </c>
      <c r="F50" s="58" t="s">
        <v>15</v>
      </c>
      <c r="G50" s="59" t="s">
        <v>17</v>
      </c>
      <c r="H50" s="100">
        <v>1.8400347222222221E-2</v>
      </c>
      <c r="I50" s="98">
        <v>29</v>
      </c>
      <c r="J50" s="100">
        <v>1.8598611111111111E-2</v>
      </c>
      <c r="K50" s="98">
        <v>28</v>
      </c>
      <c r="L50" s="100">
        <v>3.6998958333333332E-2</v>
      </c>
      <c r="M50" s="94">
        <f t="shared" si="1"/>
        <v>7.7421296296296335E-3</v>
      </c>
      <c r="N50" s="53">
        <f t="shared" si="0"/>
        <v>30.628714419768535</v>
      </c>
      <c r="O50" s="62"/>
      <c r="P50" s="165">
        <v>13</v>
      </c>
      <c r="Q50" s="60"/>
    </row>
    <row r="51" spans="1:17" ht="21.75" customHeight="1" x14ac:dyDescent="0.2">
      <c r="A51" s="54">
        <v>29</v>
      </c>
      <c r="B51" s="55">
        <v>129</v>
      </c>
      <c r="C51" s="55">
        <v>10036081455</v>
      </c>
      <c r="D51" s="56" t="s">
        <v>136</v>
      </c>
      <c r="E51" s="57" t="s">
        <v>137</v>
      </c>
      <c r="F51" s="58" t="s">
        <v>16</v>
      </c>
      <c r="G51" s="59" t="s">
        <v>50</v>
      </c>
      <c r="H51" s="100">
        <v>1.808125E-2</v>
      </c>
      <c r="I51" s="98">
        <v>27</v>
      </c>
      <c r="J51" s="100">
        <v>1.9564930555555558E-2</v>
      </c>
      <c r="K51" s="98">
        <v>29</v>
      </c>
      <c r="L51" s="100">
        <v>3.7646180555555561E-2</v>
      </c>
      <c r="M51" s="94">
        <f t="shared" si="1"/>
        <v>8.3893518518518631E-3</v>
      </c>
      <c r="N51" s="53">
        <f t="shared" si="0"/>
        <v>30.101444820165998</v>
      </c>
      <c r="O51" s="62"/>
      <c r="P51" s="165">
        <v>12</v>
      </c>
      <c r="Q51" s="60"/>
    </row>
    <row r="52" spans="1:17" ht="21.75" customHeight="1" x14ac:dyDescent="0.2">
      <c r="A52" s="54">
        <v>30</v>
      </c>
      <c r="B52" s="55">
        <v>145</v>
      </c>
      <c r="C52" s="55">
        <v>10080173413</v>
      </c>
      <c r="D52" s="56" t="s">
        <v>138</v>
      </c>
      <c r="E52" s="57" t="s">
        <v>139</v>
      </c>
      <c r="F52" s="58" t="s">
        <v>15</v>
      </c>
      <c r="G52" s="59" t="s">
        <v>53</v>
      </c>
      <c r="H52" s="100">
        <v>1.844259259259259E-2</v>
      </c>
      <c r="I52" s="98">
        <v>30</v>
      </c>
      <c r="J52" s="100">
        <v>2.0214467592592593E-2</v>
      </c>
      <c r="K52" s="98">
        <v>31</v>
      </c>
      <c r="L52" s="100">
        <v>3.865706018518518E-2</v>
      </c>
      <c r="M52" s="94">
        <f t="shared" si="1"/>
        <v>9.4002314814814816E-3</v>
      </c>
      <c r="N52" s="53">
        <f t="shared" si="0"/>
        <v>29.317365269461078</v>
      </c>
      <c r="O52" s="62"/>
      <c r="P52" s="165">
        <v>11</v>
      </c>
      <c r="Q52" s="60"/>
    </row>
    <row r="53" spans="1:17" ht="21.75" customHeight="1" x14ac:dyDescent="0.2">
      <c r="A53" s="54">
        <v>31</v>
      </c>
      <c r="B53" s="55">
        <v>108</v>
      </c>
      <c r="C53" s="55">
        <v>10083877803</v>
      </c>
      <c r="D53" s="56" t="s">
        <v>140</v>
      </c>
      <c r="E53" s="57" t="s">
        <v>141</v>
      </c>
      <c r="F53" s="58" t="s">
        <v>15</v>
      </c>
      <c r="G53" s="59" t="s">
        <v>61</v>
      </c>
      <c r="H53" s="100">
        <v>1.8872106481481483E-2</v>
      </c>
      <c r="I53" s="98">
        <v>31</v>
      </c>
      <c r="J53" s="100">
        <v>1.9803703703703702E-2</v>
      </c>
      <c r="K53" s="98">
        <v>30</v>
      </c>
      <c r="L53" s="100">
        <v>3.8675810185185185E-2</v>
      </c>
      <c r="M53" s="94">
        <f t="shared" si="1"/>
        <v>9.4189814814814865E-3</v>
      </c>
      <c r="N53" s="53">
        <f t="shared" si="0"/>
        <v>29.299820466786354</v>
      </c>
      <c r="O53" s="62"/>
      <c r="P53" s="165">
        <v>10</v>
      </c>
      <c r="Q53" s="60"/>
    </row>
    <row r="54" spans="1:17" ht="21.75" customHeight="1" x14ac:dyDescent="0.2">
      <c r="A54" s="54">
        <v>32</v>
      </c>
      <c r="B54" s="55">
        <v>136</v>
      </c>
      <c r="C54" s="55">
        <v>10085322493</v>
      </c>
      <c r="D54" s="56" t="s">
        <v>142</v>
      </c>
      <c r="E54" s="57" t="s">
        <v>143</v>
      </c>
      <c r="F54" s="58" t="s">
        <v>15</v>
      </c>
      <c r="G54" s="59" t="s">
        <v>51</v>
      </c>
      <c r="H54" s="100">
        <v>1.9207060185185185E-2</v>
      </c>
      <c r="I54" s="98">
        <v>32</v>
      </c>
      <c r="J54" s="100">
        <v>2.0421527777777778E-2</v>
      </c>
      <c r="K54" s="98">
        <v>32</v>
      </c>
      <c r="L54" s="100">
        <v>3.9628587962962966E-2</v>
      </c>
      <c r="M54" s="94">
        <f t="shared" si="1"/>
        <v>1.0371759259259268E-2</v>
      </c>
      <c r="N54" s="53">
        <f t="shared" si="0"/>
        <v>28.598130841121499</v>
      </c>
      <c r="O54" s="62"/>
      <c r="P54" s="165">
        <v>9</v>
      </c>
      <c r="Q54" s="60"/>
    </row>
    <row r="55" spans="1:17" ht="21.75" customHeight="1" x14ac:dyDescent="0.2">
      <c r="A55" s="54">
        <v>33</v>
      </c>
      <c r="B55" s="55">
        <v>110</v>
      </c>
      <c r="C55" s="55">
        <v>10082146856</v>
      </c>
      <c r="D55" s="56" t="s">
        <v>144</v>
      </c>
      <c r="E55" s="57" t="s">
        <v>145</v>
      </c>
      <c r="F55" s="58" t="s">
        <v>15</v>
      </c>
      <c r="G55" s="59" t="s">
        <v>52</v>
      </c>
      <c r="H55" s="100">
        <v>1.9444791666666666E-2</v>
      </c>
      <c r="I55" s="98">
        <v>33</v>
      </c>
      <c r="J55" s="100">
        <v>2.1600578703703702E-2</v>
      </c>
      <c r="K55" s="98">
        <v>33</v>
      </c>
      <c r="L55" s="100">
        <v>4.1045370370370371E-2</v>
      </c>
      <c r="M55" s="94">
        <f t="shared" si="1"/>
        <v>1.1788541666666673E-2</v>
      </c>
      <c r="N55" s="53">
        <f t="shared" si="0"/>
        <v>27.614213197969544</v>
      </c>
      <c r="O55" s="62"/>
      <c r="P55" s="165">
        <v>8</v>
      </c>
      <c r="Q55" s="60"/>
    </row>
    <row r="56" spans="1:17" ht="21.75" customHeight="1" thickBot="1" x14ac:dyDescent="0.25">
      <c r="A56" s="63" t="s">
        <v>146</v>
      </c>
      <c r="B56" s="64">
        <v>152</v>
      </c>
      <c r="C56" s="64">
        <v>10083380473</v>
      </c>
      <c r="D56" s="65" t="s">
        <v>147</v>
      </c>
      <c r="E56" s="66" t="s">
        <v>148</v>
      </c>
      <c r="F56" s="67" t="s">
        <v>16</v>
      </c>
      <c r="G56" s="68" t="s">
        <v>45</v>
      </c>
      <c r="H56" s="119"/>
      <c r="I56" s="99"/>
      <c r="J56" s="119"/>
      <c r="K56" s="99"/>
      <c r="L56" s="119"/>
      <c r="M56" s="123"/>
      <c r="N56" s="86"/>
      <c r="O56" s="69"/>
      <c r="P56" s="166"/>
      <c r="Q56" s="70"/>
    </row>
    <row r="57" spans="1:17" ht="9.75" customHeight="1" thickTop="1" thickBot="1" x14ac:dyDescent="0.25">
      <c r="A57" s="171"/>
      <c r="B57" s="108"/>
      <c r="C57" s="108"/>
      <c r="D57" s="109"/>
      <c r="E57" s="110"/>
      <c r="F57" s="111"/>
      <c r="G57" s="112"/>
      <c r="H57" s="113"/>
      <c r="I57" s="114"/>
      <c r="J57" s="113"/>
      <c r="K57" s="114"/>
      <c r="L57" s="115"/>
      <c r="M57" s="116"/>
      <c r="N57" s="117"/>
      <c r="O57" s="118"/>
      <c r="P57" s="118"/>
      <c r="Q57" s="118"/>
    </row>
    <row r="58" spans="1:17" ht="15.75" thickTop="1" x14ac:dyDescent="0.2">
      <c r="A58" s="125" t="s">
        <v>4</v>
      </c>
      <c r="B58" s="126"/>
      <c r="C58" s="126"/>
      <c r="D58" s="127"/>
      <c r="E58" s="87"/>
      <c r="F58" s="87"/>
      <c r="G58" s="126" t="s">
        <v>5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49"/>
    </row>
    <row r="59" spans="1:17" ht="15" x14ac:dyDescent="0.2">
      <c r="A59" s="81" t="s">
        <v>149</v>
      </c>
      <c r="B59" s="82"/>
      <c r="C59" s="83"/>
      <c r="D59" s="90"/>
      <c r="E59" s="43"/>
      <c r="F59" s="43"/>
      <c r="G59" s="44" t="s">
        <v>29</v>
      </c>
      <c r="H59" s="80">
        <v>18</v>
      </c>
      <c r="I59" s="160"/>
      <c r="J59" s="101"/>
      <c r="K59" s="101"/>
      <c r="L59" s="101"/>
      <c r="M59" s="102"/>
      <c r="N59" s="103"/>
      <c r="O59" s="44" t="s">
        <v>30</v>
      </c>
      <c r="P59" s="97"/>
      <c r="Q59" s="45">
        <f>COUNTIF(F$20:F157,"ЗМС")</f>
        <v>0</v>
      </c>
    </row>
    <row r="60" spans="1:17" ht="15" x14ac:dyDescent="0.2">
      <c r="A60" s="81" t="s">
        <v>150</v>
      </c>
      <c r="B60" s="82"/>
      <c r="C60" s="83"/>
      <c r="D60" s="91"/>
      <c r="E60" s="43"/>
      <c r="F60" s="43"/>
      <c r="G60" s="39" t="s">
        <v>31</v>
      </c>
      <c r="H60" s="80">
        <f>H61+H65+H66</f>
        <v>34</v>
      </c>
      <c r="I60" s="161"/>
      <c r="J60" s="104"/>
      <c r="K60" s="104"/>
      <c r="L60" s="104"/>
      <c r="N60" s="105"/>
      <c r="O60" s="39" t="s">
        <v>32</v>
      </c>
      <c r="P60" s="167"/>
      <c r="Q60" s="40">
        <f>COUNTIF(F$20:F157,"МСМК")</f>
        <v>4</v>
      </c>
    </row>
    <row r="61" spans="1:17" ht="15" x14ac:dyDescent="0.2">
      <c r="A61" s="81" t="s">
        <v>151</v>
      </c>
      <c r="B61" s="82"/>
      <c r="C61" s="83"/>
      <c r="D61" s="92"/>
      <c r="E61" s="43"/>
      <c r="F61" s="43"/>
      <c r="G61" s="39" t="s">
        <v>33</v>
      </c>
      <c r="H61" s="80">
        <f>H62+H63+H64+H65</f>
        <v>34</v>
      </c>
      <c r="I61" s="161"/>
      <c r="J61" s="104"/>
      <c r="K61" s="104"/>
      <c r="L61" s="104"/>
      <c r="N61" s="105"/>
      <c r="O61" s="39" t="s">
        <v>16</v>
      </c>
      <c r="P61" s="167"/>
      <c r="Q61" s="40">
        <f>COUNTIF(F$20:F56,"МС")</f>
        <v>14</v>
      </c>
    </row>
    <row r="62" spans="1:17" ht="15" x14ac:dyDescent="0.15">
      <c r="A62" s="81" t="s">
        <v>152</v>
      </c>
      <c r="B62" s="82"/>
      <c r="C62" s="83"/>
      <c r="D62" s="93"/>
      <c r="E62" s="43"/>
      <c r="F62" s="43"/>
      <c r="G62" s="39" t="s">
        <v>34</v>
      </c>
      <c r="H62" s="80">
        <f>COUNT(A14:A56)</f>
        <v>33</v>
      </c>
      <c r="I62" s="161"/>
      <c r="J62" s="104"/>
      <c r="K62" s="104"/>
      <c r="L62" s="104"/>
      <c r="N62" s="105"/>
      <c r="O62" s="39" t="s">
        <v>15</v>
      </c>
      <c r="P62" s="167"/>
      <c r="Q62" s="40">
        <f>COUNTIF(F$19:F56,"КМС")</f>
        <v>16</v>
      </c>
    </row>
    <row r="63" spans="1:17" ht="15" x14ac:dyDescent="0.2">
      <c r="A63" s="81"/>
      <c r="B63" s="82"/>
      <c r="C63" s="83"/>
      <c r="D63" s="43"/>
      <c r="E63" s="47"/>
      <c r="F63" s="47"/>
      <c r="G63" s="39" t="s">
        <v>35</v>
      </c>
      <c r="H63" s="80">
        <f>COUNTIF(A13:A56,"НФ")</f>
        <v>1</v>
      </c>
      <c r="I63" s="161"/>
      <c r="J63" s="104"/>
      <c r="K63" s="104"/>
      <c r="L63" s="104"/>
      <c r="N63" s="105"/>
      <c r="O63" s="39" t="s">
        <v>36</v>
      </c>
      <c r="P63" s="167"/>
      <c r="Q63" s="40">
        <f>COUNTIF(F$21:F158,"1 СР")</f>
        <v>0</v>
      </c>
    </row>
    <row r="64" spans="1:17" ht="15" x14ac:dyDescent="0.2">
      <c r="A64" s="84"/>
      <c r="B64" s="82"/>
      <c r="C64" s="83"/>
      <c r="D64" s="43"/>
      <c r="E64" s="47"/>
      <c r="F64" s="47"/>
      <c r="G64" s="39" t="s">
        <v>37</v>
      </c>
      <c r="H64" s="80">
        <f>COUNTIF(A14:A56,"ЛИМ")</f>
        <v>0</v>
      </c>
      <c r="I64" s="161"/>
      <c r="J64" s="104"/>
      <c r="K64" s="104"/>
      <c r="L64" s="104"/>
      <c r="N64" s="105"/>
      <c r="O64" s="39" t="s">
        <v>38</v>
      </c>
      <c r="P64" s="167"/>
      <c r="Q64" s="40">
        <f>COUNTIF(F$21:F159,"2 СР")</f>
        <v>0</v>
      </c>
    </row>
    <row r="65" spans="1:17" ht="15" x14ac:dyDescent="0.2">
      <c r="A65" s="85"/>
      <c r="B65" s="82"/>
      <c r="C65" s="83"/>
      <c r="D65" s="43"/>
      <c r="E65" s="43"/>
      <c r="F65" s="43"/>
      <c r="G65" s="39" t="s">
        <v>39</v>
      </c>
      <c r="H65" s="80">
        <f>COUNTIF(A14:A56,"ДСКВ")</f>
        <v>0</v>
      </c>
      <c r="I65" s="161"/>
      <c r="J65" s="104"/>
      <c r="K65" s="104"/>
      <c r="L65" s="104"/>
      <c r="N65" s="105"/>
      <c r="O65" s="39" t="s">
        <v>40</v>
      </c>
      <c r="P65" s="167"/>
      <c r="Q65" s="40">
        <f>COUNTIF(F$21:F160,"3 СР")</f>
        <v>0</v>
      </c>
    </row>
    <row r="66" spans="1:17" ht="15" x14ac:dyDescent="0.2">
      <c r="A66" s="85"/>
      <c r="B66" s="82"/>
      <c r="C66" s="83"/>
      <c r="D66" s="46"/>
      <c r="E66" s="46"/>
      <c r="F66" s="46"/>
      <c r="G66" s="39" t="s">
        <v>41</v>
      </c>
      <c r="H66" s="80">
        <f>COUNTIF(A14:A56,"НС")</f>
        <v>0</v>
      </c>
      <c r="I66" s="162"/>
      <c r="J66" s="97"/>
      <c r="K66" s="97"/>
      <c r="L66" s="97"/>
      <c r="M66" s="106"/>
      <c r="N66" s="107"/>
      <c r="O66" s="39"/>
      <c r="P66" s="167"/>
      <c r="Q66" s="42"/>
    </row>
    <row r="67" spans="1:17" ht="7.5" customHeight="1" x14ac:dyDescent="0.2">
      <c r="A67" s="41"/>
      <c r="B67" s="43"/>
      <c r="C67" s="43"/>
      <c r="D67" s="43"/>
      <c r="E67" s="43"/>
      <c r="F67" s="43"/>
      <c r="G67" s="47"/>
      <c r="H67" s="48"/>
      <c r="I67" s="48"/>
      <c r="J67" s="48"/>
      <c r="K67" s="48"/>
      <c r="L67" s="48"/>
      <c r="M67" s="49"/>
      <c r="N67" s="38"/>
      <c r="O67" s="38"/>
      <c r="P67" s="38"/>
      <c r="Q67" s="50"/>
    </row>
    <row r="68" spans="1:17" ht="15.75" x14ac:dyDescent="0.2">
      <c r="A68" s="131" t="s">
        <v>42</v>
      </c>
      <c r="B68" s="124"/>
      <c r="C68" s="124"/>
      <c r="D68" s="124"/>
      <c r="E68" s="124" t="s">
        <v>11</v>
      </c>
      <c r="F68" s="124"/>
      <c r="G68" s="124"/>
      <c r="H68" s="124" t="s">
        <v>3</v>
      </c>
      <c r="I68" s="124"/>
      <c r="J68" s="124"/>
      <c r="K68" s="124"/>
      <c r="L68" s="124"/>
      <c r="M68" s="124"/>
      <c r="N68" s="124" t="s">
        <v>28</v>
      </c>
      <c r="O68" s="124"/>
      <c r="P68" s="124"/>
      <c r="Q68" s="150"/>
    </row>
    <row r="69" spans="1:17" x14ac:dyDescent="0.2">
      <c r="A69" s="138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38"/>
      <c r="O69" s="38"/>
      <c r="P69" s="38"/>
      <c r="Q69" s="50"/>
    </row>
    <row r="70" spans="1:17" x14ac:dyDescent="0.2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51"/>
      <c r="N70" s="38"/>
      <c r="O70" s="38"/>
      <c r="P70" s="38"/>
      <c r="Q70" s="50"/>
    </row>
    <row r="71" spans="1:17" x14ac:dyDescent="0.2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51"/>
      <c r="N71" s="38"/>
      <c r="O71" s="38"/>
      <c r="P71" s="38"/>
      <c r="Q71" s="50"/>
    </row>
    <row r="72" spans="1:17" x14ac:dyDescent="0.2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51"/>
      <c r="N72" s="38"/>
      <c r="O72" s="38"/>
      <c r="P72" s="38"/>
      <c r="Q72" s="50"/>
    </row>
    <row r="73" spans="1:17" x14ac:dyDescent="0.2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51"/>
      <c r="N73" s="38"/>
      <c r="O73" s="38"/>
      <c r="P73" s="38"/>
      <c r="Q73" s="50"/>
    </row>
    <row r="74" spans="1:17" ht="15.75" thickBot="1" x14ac:dyDescent="0.25">
      <c r="A74" s="132"/>
      <c r="B74" s="128"/>
      <c r="C74" s="128"/>
      <c r="D74" s="128"/>
      <c r="E74" s="128" t="str">
        <f>G17</f>
        <v>Кондратьева Л.В. (ВК, г.Воронеж)</v>
      </c>
      <c r="F74" s="128"/>
      <c r="G74" s="128"/>
      <c r="H74" s="128" t="str">
        <f>G18</f>
        <v>Азаров С.С. (ВК, Санкт-Петербург)</v>
      </c>
      <c r="I74" s="128"/>
      <c r="J74" s="128"/>
      <c r="K74" s="128"/>
      <c r="L74" s="128"/>
      <c r="M74" s="128"/>
      <c r="N74" s="128" t="str">
        <f>G19</f>
        <v>Попова Е.В. (ВК, г.Воронеж)</v>
      </c>
      <c r="O74" s="128"/>
      <c r="P74" s="128"/>
      <c r="Q74" s="129"/>
    </row>
    <row r="75" spans="1:17" ht="13.5" thickTop="1" x14ac:dyDescent="0.2"/>
  </sheetData>
  <sortState ref="A24:P69">
    <sortCondition ref="A24:A69"/>
  </sortState>
  <mergeCells count="41">
    <mergeCell ref="F21:F22"/>
    <mergeCell ref="G21:G22"/>
    <mergeCell ref="N21:N22"/>
    <mergeCell ref="O21:O22"/>
    <mergeCell ref="Q21:Q22"/>
    <mergeCell ref="H21:K21"/>
    <mergeCell ref="H22:I22"/>
    <mergeCell ref="J22:K22"/>
    <mergeCell ref="M21:M22"/>
    <mergeCell ref="L21:L22"/>
    <mergeCell ref="P21:P22"/>
    <mergeCell ref="A21:A22"/>
    <mergeCell ref="B21:B22"/>
    <mergeCell ref="C21:C22"/>
    <mergeCell ref="D21:D22"/>
    <mergeCell ref="E21:E22"/>
    <mergeCell ref="A15:G15"/>
    <mergeCell ref="H15:Q15"/>
    <mergeCell ref="A69:E69"/>
    <mergeCell ref="A11:Q11"/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N68:Q68"/>
    <mergeCell ref="E68:G68"/>
    <mergeCell ref="H68:M68"/>
    <mergeCell ref="A58:D58"/>
    <mergeCell ref="N74:Q74"/>
    <mergeCell ref="E74:G74"/>
    <mergeCell ref="H74:M74"/>
    <mergeCell ref="F69:M69"/>
    <mergeCell ref="A68:D68"/>
    <mergeCell ref="A74:D74"/>
    <mergeCell ref="G58:Q58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71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инд. г.</vt:lpstr>
      <vt:lpstr>'итог инд. г.'!Заголовки_для_печати</vt:lpstr>
      <vt:lpstr>'итог инд. 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2022-08-17T09:06:34Z</dcterms:modified>
</cp:coreProperties>
</file>