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Шоссе 2023\"/>
    </mc:Choice>
  </mc:AlternateContent>
  <xr:revisionPtr revIDLastSave="0" documentId="13_ncr:1_{66D5DCB9-E171-45E3-A091-49D02FB12782}" xr6:coauthVersionLast="47" xr6:coauthVersionMax="47" xr10:uidLastSave="{00000000-0000-0000-0000-000000000000}"/>
  <bookViews>
    <workbookView xWindow="-108" yWindow="-108" windowWidth="23256" windowHeight="12456" tabRatio="789" xr2:uid="{00000000-000D-0000-FFFF-FFFF00000000}"/>
  </bookViews>
  <sheets>
    <sheet name="ИГВ с  отсечками" sheetId="98" r:id="rId1"/>
  </sheets>
  <definedNames>
    <definedName name="_xlnm.Print_Titles" localSheetId="0">'ИГВ с  отсечками'!$21:$22</definedName>
    <definedName name="_xlnm.Print_Area" localSheetId="0">'ИГВ с  отсечками'!$A$1:$P$102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4" i="98" l="1"/>
  <c r="N54" i="98"/>
  <c r="M55" i="98"/>
  <c r="N55" i="98"/>
  <c r="M56" i="98"/>
  <c r="N56" i="98"/>
  <c r="M57" i="98"/>
  <c r="N57" i="98"/>
  <c r="M58" i="98"/>
  <c r="N58" i="98"/>
  <c r="M59" i="98"/>
  <c r="N59" i="98"/>
  <c r="M60" i="98"/>
  <c r="N60" i="98"/>
  <c r="M61" i="98"/>
  <c r="N61" i="98"/>
  <c r="M62" i="98"/>
  <c r="N62" i="98"/>
  <c r="M63" i="98"/>
  <c r="N63" i="98"/>
  <c r="M64" i="98"/>
  <c r="N64" i="98"/>
  <c r="M65" i="98"/>
  <c r="N65" i="98"/>
  <c r="M66" i="98"/>
  <c r="N66" i="98"/>
  <c r="M67" i="98"/>
  <c r="N67" i="98"/>
  <c r="M68" i="98"/>
  <c r="N68" i="98"/>
  <c r="M69" i="98"/>
  <c r="N69" i="98"/>
  <c r="M70" i="98"/>
  <c r="N70" i="98"/>
  <c r="M71" i="98"/>
  <c r="N71" i="98"/>
  <c r="M72" i="98"/>
  <c r="N72" i="98"/>
  <c r="M73" i="98"/>
  <c r="N73" i="98"/>
  <c r="M74" i="98"/>
  <c r="N74" i="98"/>
  <c r="M75" i="98"/>
  <c r="N75" i="98"/>
  <c r="M76" i="98"/>
  <c r="N76" i="98"/>
  <c r="M77" i="98"/>
  <c r="N77" i="98"/>
  <c r="M78" i="98"/>
  <c r="N78" i="98"/>
  <c r="M79" i="98"/>
  <c r="N79" i="98"/>
  <c r="M80" i="98"/>
  <c r="N80" i="98"/>
  <c r="M81" i="98"/>
  <c r="N81" i="98"/>
  <c r="M82" i="98"/>
  <c r="N82" i="98"/>
  <c r="M83" i="98"/>
  <c r="N83" i="98"/>
  <c r="M84" i="98"/>
  <c r="N84" i="98"/>
  <c r="N24" i="98"/>
  <c r="N25" i="98"/>
  <c r="N26" i="98"/>
  <c r="N27" i="98"/>
  <c r="N28" i="98"/>
  <c r="N29" i="98"/>
  <c r="N32" i="98"/>
  <c r="N33" i="98"/>
  <c r="N36" i="98"/>
  <c r="N37" i="98"/>
  <c r="N40" i="98"/>
  <c r="N41" i="98"/>
  <c r="N43" i="98"/>
  <c r="N44" i="98"/>
  <c r="N45" i="98"/>
  <c r="N48" i="98"/>
  <c r="N49" i="98"/>
  <c r="N52" i="98"/>
  <c r="N53" i="98"/>
  <c r="H102" i="98"/>
  <c r="E102" i="98"/>
  <c r="M39" i="98" l="1"/>
  <c r="M47" i="98"/>
  <c r="M51" i="98"/>
  <c r="M35" i="98"/>
  <c r="M31" i="98"/>
  <c r="M41" i="98"/>
  <c r="M46" i="98"/>
  <c r="M30" i="98"/>
  <c r="M45" i="98"/>
  <c r="N46" i="98"/>
  <c r="M53" i="98"/>
  <c r="M38" i="98"/>
  <c r="M37" i="98"/>
  <c r="M50" i="98"/>
  <c r="M42" i="98"/>
  <c r="M34" i="98"/>
  <c r="N31" i="98"/>
  <c r="N39" i="98"/>
  <c r="N30" i="98"/>
  <c r="M29" i="98"/>
  <c r="N38" i="98"/>
  <c r="N47" i="98"/>
  <c r="M52" i="98"/>
  <c r="M44" i="98"/>
  <c r="M36" i="98"/>
  <c r="M28" i="98"/>
  <c r="M33" i="98"/>
  <c r="N51" i="98"/>
  <c r="N35" i="98"/>
  <c r="M24" i="98"/>
  <c r="M40" i="98"/>
  <c r="N23" i="98"/>
  <c r="N50" i="98"/>
  <c r="N34" i="98"/>
  <c r="M43" i="98"/>
  <c r="M27" i="98"/>
  <c r="M49" i="98"/>
  <c r="M25" i="98"/>
  <c r="M48" i="98"/>
  <c r="M32" i="98"/>
  <c r="N42" i="98"/>
  <c r="M26" i="98"/>
  <c r="P93" i="98"/>
  <c r="P92" i="98"/>
  <c r="P91" i="98"/>
  <c r="P90" i="98"/>
  <c r="P89" i="98"/>
  <c r="P88" i="98"/>
  <c r="P87" i="98"/>
  <c r="H94" i="98"/>
  <c r="H93" i="98"/>
  <c r="H92" i="98"/>
  <c r="H91" i="98"/>
  <c r="H90" i="98"/>
  <c r="H89" i="98" l="1"/>
  <c r="H88" i="98" s="1"/>
</calcChain>
</file>

<file path=xl/sharedStrings.xml><?xml version="1.0" encoding="utf-8"?>
<sst xmlns="http://schemas.openxmlformats.org/spreadsheetml/2006/main" count="291" uniqueCount="159">
  <si>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</si>
  <si>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</si>
  <si>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</si>
  <si>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</si>
  <si>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</si>
  <si>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</si>
  <si>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</si>
  <si>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</si>
  <si>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</si>
  <si>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</si>
  <si>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</si>
  <si>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</si>
  <si>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</si>
  <si>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</si>
  <si>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</si>
  <si>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</si>
  <si>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</si>
  <si>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</si>
  <si>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</si>
  <si>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</si>
  <si>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</si>
  <si>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</si>
  <si>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</si>
  <si>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</si>
  <si>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</si>
  <si>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</si>
  <si>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</si>
  <si>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</si>
  <si>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</si>
  <si>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</si>
  <si>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</si>
  <si>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</si>
  <si>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</si>
  <si>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</si>
  <si>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</si>
  <si>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</si>
  <si>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</si>
  <si>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</si>
  <si>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</si>
  <si>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1 СР</t>
  </si>
  <si>
    <t>Республика Адыгея</t>
  </si>
  <si>
    <t>Лимит времени</t>
  </si>
  <si>
    <t/>
  </si>
  <si>
    <t>№ ВРВС: 0080511611Я</t>
  </si>
  <si>
    <t>Хабаровский край</t>
  </si>
  <si>
    <t>Ростовская область</t>
  </si>
  <si>
    <t>2 СР</t>
  </si>
  <si>
    <t>3 СР</t>
  </si>
  <si>
    <t>Министерство физической культуры и спорта Московской области</t>
  </si>
  <si>
    <t>Федерация велосипедного спорта в городе Москве</t>
  </si>
  <si>
    <t>ЧЕМПИОНАТ РОССИИ</t>
  </si>
  <si>
    <t>шоссе - индивидуальная гонка на время</t>
  </si>
  <si>
    <t>МЕСТО ПРОВЕДЕНИЯ: р.п. Лотошино</t>
  </si>
  <si>
    <t>ДАТА ПРОВЕДЕНИЯ: 15 июня 2023 года</t>
  </si>
  <si>
    <t>№ ЕКП 2023: 31233</t>
  </si>
  <si>
    <t>НАЗВАНИЕ ТРАССЫ / РЕГ. НОМЕР: МО, Лотошино</t>
  </si>
  <si>
    <t>МАКСИМАЛЬНЫЙ ПЕРЕПАД (HD):</t>
  </si>
  <si>
    <t>СУММА ПОЛОЖИТЕЛЬНЫХ ПЕРЕПАДОВ ВЫСОТЫ НА ДИСТАНЦИИ (ТС):</t>
  </si>
  <si>
    <t>ВРЕМЯ И МЕСТО НА ПРОМЕЖУТОЧНЫХ ФИНИШАХ</t>
  </si>
  <si>
    <t>ЮДИНА Л.Н. (ВК, г.Анапа)</t>
  </si>
  <si>
    <t>ВЛАСКИНА Е.В. (ВК, г.Самара)</t>
  </si>
  <si>
    <t>БОГАЧЕВ А.В. (ВК, Санкт‐Петербург)</t>
  </si>
  <si>
    <t>Осадки: солнечно</t>
  </si>
  <si>
    <t>Москва</t>
  </si>
  <si>
    <t>Самарская область</t>
  </si>
  <si>
    <t>Тульская область</t>
  </si>
  <si>
    <t>Удмуртская Республика</t>
  </si>
  <si>
    <t>Московская область</t>
  </si>
  <si>
    <t>Новосибирская область</t>
  </si>
  <si>
    <t>Свердловская область</t>
  </si>
  <si>
    <t>МУЖЧИНЫ</t>
  </si>
  <si>
    <t>35 км /1</t>
  </si>
  <si>
    <t xml:space="preserve">НАЧАЛО ГОНКИ: 11ч 00м 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</si>
  <si>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12ч 49м</t>
    </r>
  </si>
  <si>
    <t>0-17,5 км</t>
  </si>
  <si>
    <t>17,5-35 км</t>
  </si>
  <si>
    <t>РИКУНОВ Пётр</t>
  </si>
  <si>
    <t>Тюменская область</t>
  </si>
  <si>
    <t>ГОНОВ Лев</t>
  </si>
  <si>
    <t>РОЗАНОВ Дмитрий</t>
  </si>
  <si>
    <t>БАЙДИКОВ Илья</t>
  </si>
  <si>
    <t>ВК</t>
  </si>
  <si>
    <t>СОБОЛЬ Евгений</t>
  </si>
  <si>
    <t>ВК Минск</t>
  </si>
  <si>
    <t>ВОРОБЬЕВ Антон</t>
  </si>
  <si>
    <t>МАНАКОВ Виктор</t>
  </si>
  <si>
    <t>ДУЮНОВ Владислав</t>
  </si>
  <si>
    <t>МЕНЬШОВ Иван</t>
  </si>
  <si>
    <t>Орловская область</t>
  </si>
  <si>
    <t>ИЛЬИН Роман</t>
  </si>
  <si>
    <t>ФОКИН Михаил</t>
  </si>
  <si>
    <t>СМИРНОВ Иван</t>
  </si>
  <si>
    <t>ШАКОТЬКО Александр</t>
  </si>
  <si>
    <t>ГОМОЗКОВ Артём</t>
  </si>
  <si>
    <t>РАЗУМОВ Никита</t>
  </si>
  <si>
    <t>МИЛЛЕР Кирилл</t>
  </si>
  <si>
    <t>СТЕПАНОВ Андрей</t>
  </si>
  <si>
    <t>БРУСНИЦИН Павел</t>
  </si>
  <si>
    <t>БЕРЕЗНЯК Александр</t>
  </si>
  <si>
    <t>ЧИСТИК Евгений</t>
  </si>
  <si>
    <t>НОВИКОВ Савва</t>
  </si>
  <si>
    <t>ВАСИЛЬЕВ Никита</t>
  </si>
  <si>
    <t>БЕЛЯНИН Андрей</t>
  </si>
  <si>
    <t>МАРТЫНОВ Никита</t>
  </si>
  <si>
    <t>Республика Крым</t>
  </si>
  <si>
    <t>САВЕЛЬЕВ Денис</t>
  </si>
  <si>
    <t>СТРОКОВ Василий</t>
  </si>
  <si>
    <t>КУЛИКОВ Сергей</t>
  </si>
  <si>
    <t>ХОМЯКОВ Артемий</t>
  </si>
  <si>
    <t>ЮЛКИН Иван</t>
  </si>
  <si>
    <t>МИШУТИН Станислав</t>
  </si>
  <si>
    <t>Пензенская область</t>
  </si>
  <si>
    <t>ДОЛМАТОВ Виктор</t>
  </si>
  <si>
    <t>БОЖКОВ Станислав</t>
  </si>
  <si>
    <t>ЗИМАРИН Матвей</t>
  </si>
  <si>
    <t>ЕРЁМИН Евгений</t>
  </si>
  <si>
    <t>ШПАКОВСКИЙ Вячеслав</t>
  </si>
  <si>
    <t>Республика Беларусь</t>
  </si>
  <si>
    <t>СЕРДЮК Сергей</t>
  </si>
  <si>
    <t>Курская область</t>
  </si>
  <si>
    <t>БУТРЕХИН Юрий</t>
  </si>
  <si>
    <t>Омская область</t>
  </si>
  <si>
    <t>СТАШ Мамыр</t>
  </si>
  <si>
    <t>САВЕКИН Даниил</t>
  </si>
  <si>
    <t>ОРЕХОВ Максим</t>
  </si>
  <si>
    <t>САПРОНОВ Михаил</t>
  </si>
  <si>
    <t>КИРЖАЙКИН Никита</t>
  </si>
  <si>
    <t>КАПУСТИН Кирилл</t>
  </si>
  <si>
    <t>ШУЛЬЧЕНКО Никита</t>
  </si>
  <si>
    <t>ГАНСЕВИЧ Богдан</t>
  </si>
  <si>
    <t>МАЦНЕВ Алексей</t>
  </si>
  <si>
    <t>УЛЬЯНОВ Артём</t>
  </si>
  <si>
    <t>ЖУРАВЛЕВ Иван</t>
  </si>
  <si>
    <t>ДОРОФЕЕВ Юрий</t>
  </si>
  <si>
    <t>ДОГНЕЕВ Мурат</t>
  </si>
  <si>
    <t>КАЗАНОВ Евгений</t>
  </si>
  <si>
    <t>Забайкальский край</t>
  </si>
  <si>
    <t>КОРОБОВ Павел</t>
  </si>
  <si>
    <t>ВЬЮНОШЕВ Михаил</t>
  </si>
  <si>
    <t>ТИУНОВ Глеб</t>
  </si>
  <si>
    <t>ЕРШОВ Артур</t>
  </si>
  <si>
    <t>НЕКРАСОВ Денис</t>
  </si>
  <si>
    <t>ПЛАКУШКИН Иван</t>
  </si>
  <si>
    <t>СИДОВ Роман</t>
  </si>
  <si>
    <t>ОВЧИННИКОВ Евгений</t>
  </si>
  <si>
    <t>ЕМЕЛЬЯНОВ Лев</t>
  </si>
  <si>
    <t>ЕСИК Артемий</t>
  </si>
  <si>
    <t>ГРИБАНОВ Данила</t>
  </si>
  <si>
    <t>0:22:36,25</t>
  </si>
  <si>
    <t>0:22:42,79</t>
  </si>
  <si>
    <t>0:22:17,71</t>
  </si>
  <si>
    <t>0:22:48,18</t>
  </si>
  <si>
    <t>0:22:44,39</t>
  </si>
  <si>
    <t>0:22:39,69</t>
  </si>
  <si>
    <t>0:22:57,97</t>
  </si>
  <si>
    <t>Температура: +24</t>
  </si>
  <si>
    <t>Влажность: 38%</t>
  </si>
  <si>
    <t>Ветер: 3,0 м/с (с/в)</t>
  </si>
  <si>
    <t>Санкт-Петербург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</si>
</sst>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h:mm:ss.00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8">
    <xf numFmtId="0" fontId="0" fillId="0" borderId="0" xfId="0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right" vertical="center"/>
    </xf>
    <xf numFmtId="0" fontId="12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2" fontId="12" fillId="0" borderId="2" xfId="0" applyNumberFormat="1" applyFont="1" applyBorder="1" applyAlignment="1">
      <alignment vertical="center"/>
    </xf>
    <xf numFmtId="2" fontId="12" fillId="0" borderId="3" xfId="0" applyNumberFormat="1" applyFont="1" applyBorder="1" applyAlignment="1">
      <alignment vertical="center"/>
    </xf>
    <xf numFmtId="2" fontId="12" fillId="0" borderId="5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33" xfId="0" applyNumberFormat="1" applyFont="1" applyBorder="1" applyAlignment="1">
      <alignment vertical="center"/>
    </xf>
    <xf numFmtId="2" fontId="5" fillId="0" borderId="3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14" xfId="0" applyFont="1" applyBorder="1" applyAlignment="1">
      <alignment horizontal="left" vertical="center"/>
    </xf>
    <xf numFmtId="0" fontId="11" fillId="0" borderId="1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12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2" fontId="15" fillId="0" borderId="0" xfId="0" applyNumberFormat="1" applyFont="1" applyAlignment="1">
      <alignment vertical="center" wrapText="1"/>
    </xf>
    <xf numFmtId="49" fontId="5" fillId="0" borderId="5" xfId="0" applyNumberFormat="1" applyFont="1" applyBorder="1" applyAlignment="1">
      <alignment horizontal="left" vertical="center"/>
    </xf>
    <xf numFmtId="0" fontId="5" fillId="0" borderId="33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35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14" fontId="5" fillId="0" borderId="32" xfId="0" applyNumberFormat="1" applyFont="1" applyBorder="1" applyAlignment="1">
      <alignment vertical="center"/>
    </xf>
    <xf numFmtId="14" fontId="5" fillId="0" borderId="34" xfId="0" applyNumberFormat="1" applyFont="1" applyBorder="1" applyAlignment="1">
      <alignment vertical="center"/>
    </xf>
    <xf numFmtId="14" fontId="5" fillId="0" borderId="31" xfId="0" applyNumberFormat="1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165" fontId="9" fillId="0" borderId="4" xfId="0" applyNumberFormat="1" applyFont="1" applyBorder="1" applyAlignment="1">
      <alignment horizontal="left" vertical="center"/>
    </xf>
    <xf numFmtId="165" fontId="5" fillId="0" borderId="27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12" fillId="0" borderId="2" xfId="0" applyNumberFormat="1" applyFont="1" applyBorder="1" applyAlignment="1">
      <alignment vertical="center"/>
    </xf>
    <xf numFmtId="165" fontId="12" fillId="0" borderId="3" xfId="0" applyNumberFormat="1" applyFont="1" applyBorder="1" applyAlignment="1">
      <alignment vertical="center"/>
    </xf>
    <xf numFmtId="165" fontId="12" fillId="0" borderId="5" xfId="0" applyNumberFormat="1" applyFont="1" applyBorder="1" applyAlignment="1">
      <alignment vertical="center"/>
    </xf>
    <xf numFmtId="165" fontId="5" fillId="0" borderId="27" xfId="0" applyNumberFormat="1" applyFont="1" applyBorder="1" applyAlignment="1">
      <alignment vertical="center"/>
    </xf>
    <xf numFmtId="165" fontId="5" fillId="0" borderId="32" xfId="0" applyNumberFormat="1" applyFont="1" applyBorder="1" applyAlignment="1">
      <alignment vertical="center"/>
    </xf>
    <xf numFmtId="165" fontId="5" fillId="0" borderId="34" xfId="0" applyNumberFormat="1" applyFont="1" applyBorder="1" applyAlignment="1">
      <alignment vertical="center"/>
    </xf>
    <xf numFmtId="165" fontId="5" fillId="0" borderId="31" xfId="0" applyNumberFormat="1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17" fillId="0" borderId="0" xfId="8" applyFont="1" applyBorder="1" applyAlignment="1">
      <alignment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14" fontId="5" fillId="0" borderId="2" xfId="0" applyNumberFormat="1" applyFont="1" applyBorder="1"/>
    <xf numFmtId="0" fontId="5" fillId="0" borderId="6" xfId="0" applyNumberFormat="1" applyFont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vertical="center"/>
    </xf>
    <xf numFmtId="165" fontId="12" fillId="3" borderId="2" xfId="0" applyNumberFormat="1" applyFont="1" applyFill="1" applyBorder="1" applyAlignment="1">
      <alignment horizontal="center" vertical="center"/>
    </xf>
    <xf numFmtId="165" fontId="12" fillId="3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left" vertical="center" wrapText="1"/>
    </xf>
    <xf numFmtId="14" fontId="5" fillId="0" borderId="40" xfId="0" applyNumberFormat="1" applyFont="1" applyBorder="1" applyAlignment="1">
      <alignment horizontal="center" vertical="center"/>
    </xf>
    <xf numFmtId="164" fontId="5" fillId="0" borderId="40" xfId="0" applyNumberFormat="1" applyFont="1" applyBorder="1" applyAlignment="1">
      <alignment horizontal="center" vertical="center" wrapText="1"/>
    </xf>
    <xf numFmtId="2" fontId="5" fillId="0" borderId="40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19" fillId="0" borderId="1" xfId="8" applyFont="1" applyBorder="1" applyAlignment="1">
      <alignment horizontal="center" vertical="center" wrapText="1"/>
    </xf>
    <xf numFmtId="0" fontId="19" fillId="0" borderId="40" xfId="8" applyFont="1" applyBorder="1" applyAlignment="1">
      <alignment horizontal="center" vertical="center" wrapText="1"/>
    </xf>
    <xf numFmtId="0" fontId="5" fillId="0" borderId="4" xfId="4" applyFont="1" applyBorder="1" applyAlignment="1">
      <alignment vertical="center"/>
    </xf>
    <xf numFmtId="165" fontId="9" fillId="0" borderId="5" xfId="0" applyNumberFormat="1" applyFont="1" applyBorder="1" applyAlignment="1">
      <alignment horizontal="left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40" xfId="0" applyNumberFormat="1" applyFont="1" applyBorder="1" applyAlignment="1">
      <alignment horizontal="center" vertical="center"/>
    </xf>
    <xf numFmtId="165" fontId="6" fillId="2" borderId="1" xfId="3" applyNumberFormat="1" applyFont="1" applyFill="1" applyBorder="1" applyAlignment="1">
      <alignment horizontal="center" vertical="center" wrapText="1"/>
    </xf>
    <xf numFmtId="165" fontId="6" fillId="2" borderId="37" xfId="3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7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14" fontId="6" fillId="2" borderId="37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165" fontId="11" fillId="2" borderId="17" xfId="0" applyNumberFormat="1" applyFont="1" applyFill="1" applyBorder="1" applyAlignment="1">
      <alignment horizontal="center" vertical="center"/>
    </xf>
    <xf numFmtId="2" fontId="6" fillId="2" borderId="37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AF103"/>
  <sheetViews>
    <sheetView tabSelected="1" view="pageBreakPreview" topLeftCell="A60" zoomScale="86" zoomScaleNormal="100" zoomScaleSheetLayoutView="86" zoomScalePageLayoutView="50" workbookViewId="0">
      <selection activeCell="R72" sqref="R72"/>
    </sheetView>
  </sheetViews>
  <sheetFormatPr defaultColWidth="9.109375" defaultRowHeight="13.8" x14ac:dyDescent="0.25"/>
  <cols>
    <col min="1" max="1" width="7" style="39" customWidth="1"/>
    <col min="2" max="2" width="7" style="55" customWidth="1"/>
    <col min="3" max="3" width="13.6640625" style="55" customWidth="1"/>
    <col min="4" max="4" width="20.44140625" style="39" customWidth="1"/>
    <col min="5" max="5" width="11.6640625" style="62" customWidth="1"/>
    <col min="6" max="6" width="7.6640625" style="39" customWidth="1"/>
    <col min="7" max="7" width="25.33203125" style="39" customWidth="1"/>
    <col min="8" max="8" width="9.21875" style="65" customWidth="1"/>
    <col min="9" max="9" width="5.109375" style="65" customWidth="1"/>
    <col min="10" max="10" width="9" style="65" customWidth="1"/>
    <col min="11" max="11" width="4.44140625" style="65" customWidth="1"/>
    <col min="12" max="12" width="14" style="65" customWidth="1"/>
    <col min="13" max="13" width="13.88671875" style="73" customWidth="1"/>
    <col min="14" max="14" width="11.6640625" style="56" customWidth="1"/>
    <col min="15" max="15" width="14.88671875" style="39" customWidth="1"/>
    <col min="16" max="16" width="18.6640625" style="39" customWidth="1"/>
    <col min="17" max="16384" width="9.109375" style="39"/>
  </cols>
  <sheetData>
    <row r="1" spans="1:32" ht="19.2" customHeight="1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32" ht="19.2" customHeight="1" x14ac:dyDescent="0.25">
      <c r="A2" s="122" t="s">
        <v>48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32" ht="19.2" customHeight="1" x14ac:dyDescent="0.25">
      <c r="A3" s="122" t="s">
        <v>11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</row>
    <row r="4" spans="1:32" ht="19.2" customHeight="1" x14ac:dyDescent="0.25">
      <c r="A4" s="122" t="s">
        <v>49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</row>
    <row r="5" spans="1:32" ht="9" customHeight="1" x14ac:dyDescent="0.25">
      <c r="A5" s="153" t="s">
        <v>42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</row>
    <row r="6" spans="1:32" s="40" customFormat="1" ht="28.8" x14ac:dyDescent="0.25">
      <c r="A6" s="123" t="s">
        <v>50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41"/>
      <c r="R6" s="41"/>
      <c r="S6" s="41"/>
      <c r="T6" s="41"/>
      <c r="U6" s="41"/>
      <c r="V6" s="41"/>
      <c r="W6" s="41"/>
      <c r="X6" s="41"/>
      <c r="Y6" s="41"/>
    </row>
    <row r="7" spans="1:32" s="40" customFormat="1" ht="18" customHeight="1" x14ac:dyDescent="0.25">
      <c r="A7" s="121" t="s">
        <v>17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</row>
    <row r="8" spans="1:32" s="40" customFormat="1" ht="4.5" customHeight="1" thickBot="1" x14ac:dyDescent="0.3">
      <c r="A8" s="154" t="s">
        <v>42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</row>
    <row r="9" spans="1:32" ht="19.5" customHeight="1" thickTop="1" x14ac:dyDescent="0.25">
      <c r="A9" s="125" t="s">
        <v>22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7"/>
    </row>
    <row r="10" spans="1:32" s="86" customFormat="1" ht="18" customHeight="1" x14ac:dyDescent="0.25">
      <c r="A10" s="128" t="s">
        <v>51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30"/>
    </row>
    <row r="11" spans="1:32" ht="19.5" customHeight="1" x14ac:dyDescent="0.25">
      <c r="A11" s="131" t="s">
        <v>70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3"/>
    </row>
    <row r="12" spans="1:32" ht="5.25" customHeight="1" x14ac:dyDescent="0.25">
      <c r="A12" s="155" t="s">
        <v>42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7"/>
    </row>
    <row r="13" spans="1:32" ht="15.6" x14ac:dyDescent="0.3">
      <c r="A13" s="25" t="s">
        <v>52</v>
      </c>
      <c r="B13" s="10"/>
      <c r="C13" s="10"/>
      <c r="D13" s="83"/>
      <c r="E13" s="35"/>
      <c r="F13" s="1"/>
      <c r="G13" s="19" t="s">
        <v>72</v>
      </c>
      <c r="H13" s="87"/>
      <c r="I13" s="87"/>
      <c r="J13" s="87"/>
      <c r="K13" s="87"/>
      <c r="L13" s="87"/>
      <c r="M13" s="66"/>
      <c r="N13" s="26"/>
      <c r="O13" s="15"/>
      <c r="P13" s="16" t="s">
        <v>43</v>
      </c>
    </row>
    <row r="14" spans="1:32" ht="15.6" x14ac:dyDescent="0.25">
      <c r="A14" s="42" t="s">
        <v>53</v>
      </c>
      <c r="B14" s="7"/>
      <c r="C14" s="7"/>
      <c r="D14" s="36"/>
      <c r="E14" s="36"/>
      <c r="F14" s="2"/>
      <c r="G14" s="3" t="s">
        <v>73</v>
      </c>
      <c r="H14" s="88"/>
      <c r="I14" s="88"/>
      <c r="J14" s="88"/>
      <c r="K14" s="88"/>
      <c r="L14" s="88"/>
      <c r="M14" s="67"/>
      <c r="N14" s="27"/>
      <c r="O14" s="17"/>
      <c r="P14" s="18" t="s">
        <v>54</v>
      </c>
    </row>
    <row r="15" spans="1:32" ht="14.4" x14ac:dyDescent="0.25">
      <c r="A15" s="134" t="s">
        <v>10</v>
      </c>
      <c r="B15" s="135"/>
      <c r="C15" s="135"/>
      <c r="D15" s="135"/>
      <c r="E15" s="135"/>
      <c r="F15" s="135"/>
      <c r="G15" s="136"/>
      <c r="H15" s="143" t="s">
        <v>1</v>
      </c>
      <c r="I15" s="144"/>
      <c r="J15" s="144"/>
      <c r="K15" s="144"/>
      <c r="L15" s="144"/>
      <c r="M15" s="144"/>
      <c r="N15" s="144"/>
      <c r="O15" s="144"/>
      <c r="P15" s="145"/>
    </row>
    <row r="16" spans="1:32" ht="14.4" x14ac:dyDescent="0.25">
      <c r="A16" s="43" t="s">
        <v>18</v>
      </c>
      <c r="B16" s="44"/>
      <c r="C16" s="44"/>
      <c r="D16" s="45"/>
      <c r="E16" s="6" t="s">
        <v>42</v>
      </c>
      <c r="F16" s="45"/>
      <c r="G16" s="6"/>
      <c r="H16" s="63" t="s">
        <v>55</v>
      </c>
      <c r="I16" s="111"/>
      <c r="J16" s="111"/>
      <c r="K16" s="111"/>
      <c r="L16" s="111"/>
      <c r="M16" s="68"/>
      <c r="N16" s="28"/>
      <c r="O16" s="4"/>
      <c r="P16" s="85"/>
    </row>
    <row r="17" spans="1:16" ht="14.4" x14ac:dyDescent="0.25">
      <c r="A17" s="43" t="s">
        <v>19</v>
      </c>
      <c r="B17" s="44"/>
      <c r="C17" s="44"/>
      <c r="D17" s="6"/>
      <c r="E17" s="37"/>
      <c r="F17" s="45"/>
      <c r="G17" s="6" t="s">
        <v>59</v>
      </c>
      <c r="H17" s="63" t="s">
        <v>56</v>
      </c>
      <c r="I17" s="111"/>
      <c r="J17" s="111"/>
      <c r="K17" s="111"/>
      <c r="L17" s="111"/>
      <c r="M17" s="68"/>
      <c r="N17" s="28"/>
      <c r="O17" s="4"/>
      <c r="P17" s="46"/>
    </row>
    <row r="18" spans="1:16" ht="14.4" x14ac:dyDescent="0.25">
      <c r="A18" s="43" t="s">
        <v>20</v>
      </c>
      <c r="B18" s="44"/>
      <c r="C18" s="44"/>
      <c r="D18" s="6"/>
      <c r="E18" s="37"/>
      <c r="F18" s="45"/>
      <c r="G18" s="6" t="s">
        <v>60</v>
      </c>
      <c r="H18" s="63" t="s">
        <v>57</v>
      </c>
      <c r="I18" s="111"/>
      <c r="J18" s="111"/>
      <c r="K18" s="111"/>
      <c r="L18" s="111"/>
      <c r="M18" s="68"/>
      <c r="N18" s="28"/>
      <c r="O18" s="4"/>
      <c r="P18" s="46"/>
    </row>
    <row r="19" spans="1:16" ht="16.2" thickBot="1" x14ac:dyDescent="0.3">
      <c r="A19" s="43" t="s">
        <v>16</v>
      </c>
      <c r="B19" s="8"/>
      <c r="C19" s="8"/>
      <c r="D19" s="5"/>
      <c r="F19" s="5"/>
      <c r="G19" s="6" t="s">
        <v>61</v>
      </c>
      <c r="H19" s="63" t="s">
        <v>38</v>
      </c>
      <c r="I19" s="111"/>
      <c r="J19" s="111"/>
      <c r="K19" s="111"/>
      <c r="L19" s="111"/>
      <c r="M19" s="68"/>
      <c r="N19" s="28"/>
      <c r="O19" s="34">
        <v>35</v>
      </c>
      <c r="P19" s="46" t="s">
        <v>71</v>
      </c>
    </row>
    <row r="20" spans="1:16" ht="5.25" customHeight="1" thickTop="1" thickBot="1" x14ac:dyDescent="0.3">
      <c r="A20" s="13"/>
      <c r="B20" s="12"/>
      <c r="C20" s="12"/>
      <c r="D20" s="11"/>
      <c r="E20" s="38"/>
      <c r="F20" s="11"/>
      <c r="G20" s="11"/>
      <c r="H20" s="64"/>
      <c r="I20" s="64"/>
      <c r="J20" s="64"/>
      <c r="K20" s="64"/>
      <c r="L20" s="64"/>
      <c r="M20" s="69"/>
      <c r="N20" s="29"/>
      <c r="O20" s="11"/>
      <c r="P20" s="14"/>
    </row>
    <row r="21" spans="1:16" s="47" customFormat="1" ht="26.4" customHeight="1" thickTop="1" x14ac:dyDescent="0.25">
      <c r="A21" s="137" t="s">
        <v>7</v>
      </c>
      <c r="B21" s="139" t="s">
        <v>13</v>
      </c>
      <c r="C21" s="139" t="s">
        <v>37</v>
      </c>
      <c r="D21" s="139" t="s">
        <v>2</v>
      </c>
      <c r="E21" s="141" t="s">
        <v>36</v>
      </c>
      <c r="F21" s="139" t="s">
        <v>9</v>
      </c>
      <c r="G21" s="139" t="s">
        <v>14</v>
      </c>
      <c r="H21" s="120" t="s">
        <v>58</v>
      </c>
      <c r="I21" s="120"/>
      <c r="J21" s="120"/>
      <c r="K21" s="120"/>
      <c r="L21" s="120" t="s">
        <v>8</v>
      </c>
      <c r="M21" s="120" t="s">
        <v>26</v>
      </c>
      <c r="N21" s="146" t="s">
        <v>23</v>
      </c>
      <c r="O21" s="148" t="s">
        <v>25</v>
      </c>
      <c r="P21" s="161" t="s">
        <v>15</v>
      </c>
    </row>
    <row r="22" spans="1:16" s="47" customFormat="1" ht="13.5" customHeight="1" x14ac:dyDescent="0.25">
      <c r="A22" s="138"/>
      <c r="B22" s="140"/>
      <c r="C22" s="140"/>
      <c r="D22" s="140"/>
      <c r="E22" s="142"/>
      <c r="F22" s="140"/>
      <c r="G22" s="140"/>
      <c r="H22" s="119" t="s">
        <v>74</v>
      </c>
      <c r="I22" s="119"/>
      <c r="J22" s="119" t="s">
        <v>75</v>
      </c>
      <c r="K22" s="119"/>
      <c r="L22" s="119"/>
      <c r="M22" s="119"/>
      <c r="N22" s="147"/>
      <c r="O22" s="149"/>
      <c r="P22" s="162"/>
    </row>
    <row r="23" spans="1:16" ht="16.8" customHeight="1" x14ac:dyDescent="0.25">
      <c r="A23" s="92">
        <v>1</v>
      </c>
      <c r="B23" s="93">
        <v>1</v>
      </c>
      <c r="C23" s="94">
        <v>10010201350</v>
      </c>
      <c r="D23" s="95" t="s">
        <v>76</v>
      </c>
      <c r="E23" s="96">
        <v>35485</v>
      </c>
      <c r="F23" s="97" t="s">
        <v>24</v>
      </c>
      <c r="G23" s="108" t="s">
        <v>77</v>
      </c>
      <c r="H23" s="117">
        <v>1.5092939814814814E-2</v>
      </c>
      <c r="I23" s="115">
        <v>2</v>
      </c>
      <c r="J23" s="117">
        <v>1.4394560185185186E-2</v>
      </c>
      <c r="K23" s="115">
        <v>1</v>
      </c>
      <c r="L23" s="117">
        <v>2.9487500000000003E-2</v>
      </c>
      <c r="M23" s="117" t="s">
        <v>42</v>
      </c>
      <c r="N23" s="91">
        <f>IFERROR($O$19*3600/(HOUR(L23)*3600+MINUTE(L23)*60+SECOND(L23)),"")</f>
        <v>49.450549450549453</v>
      </c>
      <c r="O23" s="93" t="s">
        <v>24</v>
      </c>
      <c r="P23" s="98"/>
    </row>
    <row r="24" spans="1:16" ht="16.8" customHeight="1" x14ac:dyDescent="0.25">
      <c r="A24" s="99">
        <v>2</v>
      </c>
      <c r="B24" s="93">
        <v>8</v>
      </c>
      <c r="C24" s="94">
        <v>10023524100</v>
      </c>
      <c r="D24" s="95" t="s">
        <v>78</v>
      </c>
      <c r="E24" s="96">
        <v>36531</v>
      </c>
      <c r="F24" s="97" t="s">
        <v>21</v>
      </c>
      <c r="G24" s="108" t="s">
        <v>158</v>
      </c>
      <c r="H24" s="117">
        <v>1.4876967592592593E-2</v>
      </c>
      <c r="I24" s="115">
        <v>1</v>
      </c>
      <c r="J24" s="117">
        <v>1.4937037037037039E-2</v>
      </c>
      <c r="K24" s="115">
        <v>2</v>
      </c>
      <c r="L24" s="117">
        <v>2.9814004629629631E-2</v>
      </c>
      <c r="M24" s="117">
        <f>L24-$L$23</f>
        <v>3.2650462962962798E-4</v>
      </c>
      <c r="N24" s="91">
        <f t="shared" ref="N24:N53" si="0">IFERROR($O$19*3600/(HOUR(L24)*3600+MINUTE(L24)*60+SECOND(L24)),"")</f>
        <v>48.913043478260867</v>
      </c>
      <c r="O24" s="93" t="s">
        <v>24</v>
      </c>
      <c r="P24" s="98"/>
    </row>
    <row r="25" spans="1:16" ht="16.8" customHeight="1" x14ac:dyDescent="0.25">
      <c r="A25" s="99">
        <v>3</v>
      </c>
      <c r="B25" s="93">
        <v>54</v>
      </c>
      <c r="C25" s="94">
        <v>10012927050</v>
      </c>
      <c r="D25" s="95" t="s">
        <v>79</v>
      </c>
      <c r="E25" s="96">
        <v>32643</v>
      </c>
      <c r="F25" s="97" t="s">
        <v>33</v>
      </c>
      <c r="G25" s="108" t="s">
        <v>67</v>
      </c>
      <c r="H25" s="117">
        <v>1.5436111111111111E-2</v>
      </c>
      <c r="I25" s="115">
        <v>3</v>
      </c>
      <c r="J25" s="117">
        <v>1.5103240740740738E-2</v>
      </c>
      <c r="K25" s="115">
        <v>5</v>
      </c>
      <c r="L25" s="117">
        <v>3.0539351851851849E-2</v>
      </c>
      <c r="M25" s="117">
        <f t="shared" ref="M25:M53" si="1">L25-$L$23</f>
        <v>1.0518518518518455E-3</v>
      </c>
      <c r="N25" s="91">
        <f t="shared" si="0"/>
        <v>47.745358090185675</v>
      </c>
      <c r="O25" s="93" t="s">
        <v>24</v>
      </c>
      <c r="P25" s="98"/>
    </row>
    <row r="26" spans="1:16" ht="16.8" customHeight="1" x14ac:dyDescent="0.25">
      <c r="A26" s="99">
        <v>4</v>
      </c>
      <c r="B26" s="93">
        <v>74</v>
      </c>
      <c r="C26" s="94">
        <v>10034920687</v>
      </c>
      <c r="D26" s="95" t="s">
        <v>80</v>
      </c>
      <c r="E26" s="96">
        <v>35266</v>
      </c>
      <c r="F26" s="97" t="s">
        <v>24</v>
      </c>
      <c r="G26" s="108" t="s">
        <v>64</v>
      </c>
      <c r="H26" s="117">
        <v>1.552650462962963E-2</v>
      </c>
      <c r="I26" s="115">
        <v>4</v>
      </c>
      <c r="J26" s="117">
        <v>1.5026273148148148E-2</v>
      </c>
      <c r="K26" s="115">
        <v>3</v>
      </c>
      <c r="L26" s="117">
        <v>3.0552777777777779E-2</v>
      </c>
      <c r="M26" s="117">
        <f t="shared" si="1"/>
        <v>1.0652777777777761E-3</v>
      </c>
      <c r="N26" s="91">
        <f t="shared" si="0"/>
        <v>47.727272727272727</v>
      </c>
      <c r="O26" s="93" t="s">
        <v>24</v>
      </c>
      <c r="P26" s="98"/>
    </row>
    <row r="27" spans="1:16" ht="16.8" customHeight="1" x14ac:dyDescent="0.25">
      <c r="A27" s="99" t="s">
        <v>81</v>
      </c>
      <c r="B27" s="93">
        <v>98</v>
      </c>
      <c r="C27" s="94">
        <v>10002670110</v>
      </c>
      <c r="D27" s="95" t="s">
        <v>82</v>
      </c>
      <c r="E27" s="96">
        <v>29683</v>
      </c>
      <c r="F27" s="97" t="s">
        <v>21</v>
      </c>
      <c r="G27" s="108" t="s">
        <v>83</v>
      </c>
      <c r="H27" s="117">
        <v>1.5586574074074074E-2</v>
      </c>
      <c r="I27" s="115">
        <v>6</v>
      </c>
      <c r="J27" s="117">
        <v>1.5027546296296296E-2</v>
      </c>
      <c r="K27" s="115">
        <v>4</v>
      </c>
      <c r="L27" s="117">
        <v>3.0614120370370371E-2</v>
      </c>
      <c r="M27" s="117">
        <f t="shared" si="1"/>
        <v>1.1266203703703681E-3</v>
      </c>
      <c r="N27" s="91">
        <f t="shared" si="0"/>
        <v>47.637051039697539</v>
      </c>
      <c r="O27" s="93"/>
      <c r="P27" s="98"/>
    </row>
    <row r="28" spans="1:16" ht="16.8" customHeight="1" x14ac:dyDescent="0.25">
      <c r="A28" s="99">
        <v>5</v>
      </c>
      <c r="B28" s="93">
        <v>56</v>
      </c>
      <c r="C28" s="94">
        <v>10006473318</v>
      </c>
      <c r="D28" s="95" t="s">
        <v>84</v>
      </c>
      <c r="E28" s="96">
        <v>33158</v>
      </c>
      <c r="F28" s="97" t="s">
        <v>21</v>
      </c>
      <c r="G28" s="108" t="s">
        <v>67</v>
      </c>
      <c r="H28" s="117">
        <v>1.5539120370370372E-2</v>
      </c>
      <c r="I28" s="115">
        <v>5</v>
      </c>
      <c r="J28" s="117">
        <v>1.5143171296296297E-2</v>
      </c>
      <c r="K28" s="115">
        <v>7</v>
      </c>
      <c r="L28" s="117">
        <v>3.0682291666666667E-2</v>
      </c>
      <c r="M28" s="117">
        <f t="shared" si="1"/>
        <v>1.1947916666666634E-3</v>
      </c>
      <c r="N28" s="91">
        <f t="shared" si="0"/>
        <v>47.529234251225951</v>
      </c>
      <c r="O28" s="93" t="s">
        <v>24</v>
      </c>
      <c r="P28" s="98"/>
    </row>
    <row r="29" spans="1:16" ht="16.8" customHeight="1" x14ac:dyDescent="0.25">
      <c r="A29" s="99">
        <v>6</v>
      </c>
      <c r="B29" s="93">
        <v>22</v>
      </c>
      <c r="C29" s="94">
        <v>10006886576</v>
      </c>
      <c r="D29" s="95" t="s">
        <v>85</v>
      </c>
      <c r="E29" s="96">
        <v>33764</v>
      </c>
      <c r="F29" s="97" t="s">
        <v>32</v>
      </c>
      <c r="G29" s="108" t="s">
        <v>63</v>
      </c>
      <c r="H29" s="117">
        <v>1.5778819444444443E-2</v>
      </c>
      <c r="I29" s="115">
        <v>12</v>
      </c>
      <c r="J29" s="117">
        <v>1.5106481481481483E-2</v>
      </c>
      <c r="K29" s="115">
        <v>6</v>
      </c>
      <c r="L29" s="117">
        <v>3.0885300925925927E-2</v>
      </c>
      <c r="M29" s="117">
        <f t="shared" si="1"/>
        <v>1.3978009259259239E-3</v>
      </c>
      <c r="N29" s="91">
        <f t="shared" si="0"/>
        <v>47.2263868065967</v>
      </c>
      <c r="O29" s="93" t="s">
        <v>24</v>
      </c>
      <c r="P29" s="98"/>
    </row>
    <row r="30" spans="1:16" ht="16.8" customHeight="1" x14ac:dyDescent="0.25">
      <c r="A30" s="99">
        <v>7</v>
      </c>
      <c r="B30" s="93">
        <v>73</v>
      </c>
      <c r="C30" s="94">
        <v>10013772465</v>
      </c>
      <c r="D30" s="95" t="s">
        <v>86</v>
      </c>
      <c r="E30" s="96">
        <v>34492</v>
      </c>
      <c r="F30" s="97" t="s">
        <v>24</v>
      </c>
      <c r="G30" s="108" t="s">
        <v>66</v>
      </c>
      <c r="H30" s="117">
        <v>1.5735069444444444E-2</v>
      </c>
      <c r="I30" s="115">
        <v>10</v>
      </c>
      <c r="J30" s="117">
        <v>1.516087962962963E-2</v>
      </c>
      <c r="K30" s="115">
        <v>8</v>
      </c>
      <c r="L30" s="117">
        <v>3.0895949074074072E-2</v>
      </c>
      <c r="M30" s="117">
        <f t="shared" si="1"/>
        <v>1.4084490740740689E-3</v>
      </c>
      <c r="N30" s="91">
        <f t="shared" si="0"/>
        <v>47.208692394155115</v>
      </c>
      <c r="O30" s="93" t="s">
        <v>24</v>
      </c>
      <c r="P30" s="98"/>
    </row>
    <row r="31" spans="1:16" ht="16.8" customHeight="1" x14ac:dyDescent="0.25">
      <c r="A31" s="99">
        <v>8</v>
      </c>
      <c r="B31" s="93">
        <v>62</v>
      </c>
      <c r="C31" s="94">
        <v>10036068927</v>
      </c>
      <c r="D31" s="95" t="s">
        <v>87</v>
      </c>
      <c r="E31" s="96">
        <v>37686</v>
      </c>
      <c r="F31" s="97" t="s">
        <v>33</v>
      </c>
      <c r="G31" s="108" t="s">
        <v>88</v>
      </c>
      <c r="H31" s="117">
        <v>1.5716550925925925E-2</v>
      </c>
      <c r="I31" s="115">
        <v>9</v>
      </c>
      <c r="J31" s="117">
        <v>1.5192592592592593E-2</v>
      </c>
      <c r="K31" s="115">
        <v>10</v>
      </c>
      <c r="L31" s="117">
        <v>3.090914351851852E-2</v>
      </c>
      <c r="M31" s="117">
        <f t="shared" si="1"/>
        <v>1.4216435185185165E-3</v>
      </c>
      <c r="N31" s="91">
        <f t="shared" si="0"/>
        <v>47.173343317109698</v>
      </c>
      <c r="O31" s="93" t="s">
        <v>24</v>
      </c>
      <c r="P31" s="98"/>
    </row>
    <row r="32" spans="1:16" ht="16.8" customHeight="1" x14ac:dyDescent="0.25">
      <c r="A32" s="99">
        <v>9</v>
      </c>
      <c r="B32" s="93">
        <v>51</v>
      </c>
      <c r="C32" s="94">
        <v>10036028814</v>
      </c>
      <c r="D32" s="95" t="s">
        <v>89</v>
      </c>
      <c r="E32" s="96">
        <v>37489</v>
      </c>
      <c r="F32" s="97" t="s">
        <v>24</v>
      </c>
      <c r="G32" s="108" t="s">
        <v>67</v>
      </c>
      <c r="H32" s="117">
        <v>1.5611921296296296E-2</v>
      </c>
      <c r="I32" s="115">
        <v>7</v>
      </c>
      <c r="J32" s="117">
        <v>1.5354282407407409E-2</v>
      </c>
      <c r="K32" s="115">
        <v>15</v>
      </c>
      <c r="L32" s="117">
        <v>3.0966203703703704E-2</v>
      </c>
      <c r="M32" s="117">
        <f t="shared" si="1"/>
        <v>1.4787037037037008E-3</v>
      </c>
      <c r="N32" s="91">
        <f t="shared" si="0"/>
        <v>47.10280373831776</v>
      </c>
      <c r="O32" s="93" t="s">
        <v>24</v>
      </c>
      <c r="P32" s="98"/>
    </row>
    <row r="33" spans="1:16" ht="16.8" customHeight="1" x14ac:dyDescent="0.25">
      <c r="A33" s="99">
        <v>10</v>
      </c>
      <c r="B33" s="93">
        <v>53</v>
      </c>
      <c r="C33" s="94">
        <v>10014388417</v>
      </c>
      <c r="D33" s="95" t="s">
        <v>90</v>
      </c>
      <c r="E33" s="96">
        <v>35755</v>
      </c>
      <c r="F33" s="97" t="s">
        <v>24</v>
      </c>
      <c r="G33" s="108" t="s">
        <v>67</v>
      </c>
      <c r="H33" s="117">
        <v>1.5872337962962963E-2</v>
      </c>
      <c r="I33" s="115">
        <v>17</v>
      </c>
      <c r="J33" s="117">
        <v>1.5165856481481483E-2</v>
      </c>
      <c r="K33" s="115">
        <v>9</v>
      </c>
      <c r="L33" s="117">
        <v>3.1038194444444445E-2</v>
      </c>
      <c r="M33" s="117">
        <f t="shared" si="1"/>
        <v>1.5506944444444414E-3</v>
      </c>
      <c r="N33" s="91">
        <f t="shared" si="0"/>
        <v>46.979865771812079</v>
      </c>
      <c r="O33" s="93" t="s">
        <v>24</v>
      </c>
      <c r="P33" s="98"/>
    </row>
    <row r="34" spans="1:16" ht="16.8" customHeight="1" x14ac:dyDescent="0.25">
      <c r="A34" s="99">
        <v>11</v>
      </c>
      <c r="B34" s="93">
        <v>6</v>
      </c>
      <c r="C34" s="94">
        <v>10015314361</v>
      </c>
      <c r="D34" s="95" t="s">
        <v>91</v>
      </c>
      <c r="E34" s="96">
        <v>36174</v>
      </c>
      <c r="F34" s="97" t="s">
        <v>21</v>
      </c>
      <c r="G34" s="108" t="s">
        <v>158</v>
      </c>
      <c r="H34" s="117">
        <v>1.5843287037037038E-2</v>
      </c>
      <c r="I34" s="115">
        <v>16</v>
      </c>
      <c r="J34" s="117">
        <v>1.5204282407407408E-2</v>
      </c>
      <c r="K34" s="115">
        <v>12</v>
      </c>
      <c r="L34" s="117">
        <v>3.1047569444444447E-2</v>
      </c>
      <c r="M34" s="117">
        <f t="shared" si="1"/>
        <v>1.5600694444444438E-3</v>
      </c>
      <c r="N34" s="91">
        <f t="shared" si="0"/>
        <v>46.962355572120764</v>
      </c>
      <c r="O34" s="93" t="s">
        <v>24</v>
      </c>
      <c r="P34" s="98"/>
    </row>
    <row r="35" spans="1:16" ht="16.8" customHeight="1" x14ac:dyDescent="0.25">
      <c r="A35" s="99">
        <v>12</v>
      </c>
      <c r="B35" s="93">
        <v>32</v>
      </c>
      <c r="C35" s="94">
        <v>10015266568</v>
      </c>
      <c r="D35" s="95" t="s">
        <v>92</v>
      </c>
      <c r="E35" s="96">
        <v>36288</v>
      </c>
      <c r="F35" s="97" t="s">
        <v>24</v>
      </c>
      <c r="G35" s="108" t="s">
        <v>63</v>
      </c>
      <c r="H35" s="117">
        <v>1.5704282407407406E-2</v>
      </c>
      <c r="I35" s="115">
        <v>8</v>
      </c>
      <c r="J35" s="117">
        <v>1.534363425925926E-2</v>
      </c>
      <c r="K35" s="115">
        <v>14</v>
      </c>
      <c r="L35" s="117">
        <v>3.1047916666666672E-2</v>
      </c>
      <c r="M35" s="117">
        <f t="shared" si="1"/>
        <v>1.5604166666666683E-3</v>
      </c>
      <c r="N35" s="91">
        <f t="shared" si="0"/>
        <v>46.962355572120764</v>
      </c>
      <c r="O35" s="93" t="s">
        <v>24</v>
      </c>
      <c r="P35" s="98"/>
    </row>
    <row r="36" spans="1:16" ht="16.8" customHeight="1" x14ac:dyDescent="0.25">
      <c r="A36" s="99">
        <v>13</v>
      </c>
      <c r="B36" s="93">
        <v>12</v>
      </c>
      <c r="C36" s="94">
        <v>10036035177</v>
      </c>
      <c r="D36" s="95" t="s">
        <v>93</v>
      </c>
      <c r="E36" s="96">
        <v>37434</v>
      </c>
      <c r="F36" s="97" t="s">
        <v>24</v>
      </c>
      <c r="G36" s="108" t="s">
        <v>158</v>
      </c>
      <c r="H36" s="117">
        <v>1.5795023148148148E-2</v>
      </c>
      <c r="I36" s="115">
        <v>13</v>
      </c>
      <c r="J36" s="117">
        <v>1.5290972222222221E-2</v>
      </c>
      <c r="K36" s="115">
        <v>13</v>
      </c>
      <c r="L36" s="117">
        <v>3.1085995370370368E-2</v>
      </c>
      <c r="M36" s="117">
        <f t="shared" si="1"/>
        <v>1.5984953703703647E-3</v>
      </c>
      <c r="N36" s="91">
        <f t="shared" si="0"/>
        <v>46.909903201787046</v>
      </c>
      <c r="O36" s="93" t="s">
        <v>33</v>
      </c>
      <c r="P36" s="98"/>
    </row>
    <row r="37" spans="1:16" ht="16.8" customHeight="1" x14ac:dyDescent="0.25">
      <c r="A37" s="99">
        <v>14</v>
      </c>
      <c r="B37" s="93">
        <v>24</v>
      </c>
      <c r="C37" s="94">
        <v>10009194570</v>
      </c>
      <c r="D37" s="95" t="s">
        <v>94</v>
      </c>
      <c r="E37" s="96">
        <v>35349</v>
      </c>
      <c r="F37" s="97" t="s">
        <v>24</v>
      </c>
      <c r="G37" s="108" t="s">
        <v>63</v>
      </c>
      <c r="H37" s="117">
        <v>1.5963078703703702E-2</v>
      </c>
      <c r="I37" s="115">
        <v>18</v>
      </c>
      <c r="J37" s="117">
        <v>1.5198495370370371E-2</v>
      </c>
      <c r="K37" s="115">
        <v>11</v>
      </c>
      <c r="L37" s="117">
        <v>3.1161574074074074E-2</v>
      </c>
      <c r="M37" s="117">
        <f t="shared" si="1"/>
        <v>1.6740740740740709E-3</v>
      </c>
      <c r="N37" s="91">
        <f t="shared" si="0"/>
        <v>46.805349182763742</v>
      </c>
      <c r="O37" s="93" t="s">
        <v>33</v>
      </c>
      <c r="P37" s="98"/>
    </row>
    <row r="38" spans="1:16" ht="16.8" customHeight="1" x14ac:dyDescent="0.25">
      <c r="A38" s="99">
        <v>15</v>
      </c>
      <c r="B38" s="93">
        <v>3</v>
      </c>
      <c r="C38" s="94">
        <v>10053688268</v>
      </c>
      <c r="D38" s="95" t="s">
        <v>95</v>
      </c>
      <c r="E38" s="96">
        <v>37973</v>
      </c>
      <c r="F38" s="97" t="s">
        <v>33</v>
      </c>
      <c r="G38" s="108" t="s">
        <v>77</v>
      </c>
      <c r="H38" s="117">
        <v>1.5748958333333334E-2</v>
      </c>
      <c r="I38" s="115">
        <v>11</v>
      </c>
      <c r="J38" s="117">
        <v>1.5444675925925924E-2</v>
      </c>
      <c r="K38" s="115">
        <v>20</v>
      </c>
      <c r="L38" s="117">
        <v>3.1193634259259261E-2</v>
      </c>
      <c r="M38" s="117">
        <f t="shared" si="1"/>
        <v>1.7061342592592579E-3</v>
      </c>
      <c r="N38" s="91">
        <f t="shared" si="0"/>
        <v>46.753246753246756</v>
      </c>
      <c r="O38" s="93" t="s">
        <v>33</v>
      </c>
      <c r="P38" s="98"/>
    </row>
    <row r="39" spans="1:16" ht="16.8" customHeight="1" x14ac:dyDescent="0.25">
      <c r="A39" s="99">
        <v>16</v>
      </c>
      <c r="B39" s="93">
        <v>4</v>
      </c>
      <c r="C39" s="94">
        <v>10015848063</v>
      </c>
      <c r="D39" s="95" t="s">
        <v>96</v>
      </c>
      <c r="E39" s="96">
        <v>36268</v>
      </c>
      <c r="F39" s="97" t="s">
        <v>24</v>
      </c>
      <c r="G39" s="108" t="s">
        <v>77</v>
      </c>
      <c r="H39" s="117">
        <v>1.5815740740740741E-2</v>
      </c>
      <c r="I39" s="115">
        <v>14</v>
      </c>
      <c r="J39" s="117">
        <v>1.5555555555555553E-2</v>
      </c>
      <c r="K39" s="115">
        <v>23</v>
      </c>
      <c r="L39" s="117">
        <v>3.1371296296296293E-2</v>
      </c>
      <c r="M39" s="117">
        <f t="shared" si="1"/>
        <v>1.8837962962962897E-3</v>
      </c>
      <c r="N39" s="91">
        <f t="shared" si="0"/>
        <v>46.494464944649444</v>
      </c>
      <c r="O39" s="93" t="s">
        <v>33</v>
      </c>
      <c r="P39" s="98"/>
    </row>
    <row r="40" spans="1:16" ht="16.8" customHeight="1" x14ac:dyDescent="0.25">
      <c r="A40" s="99">
        <v>17</v>
      </c>
      <c r="B40" s="93">
        <v>43</v>
      </c>
      <c r="C40" s="94">
        <v>10034968682</v>
      </c>
      <c r="D40" s="95" t="s">
        <v>97</v>
      </c>
      <c r="E40" s="96">
        <v>34201</v>
      </c>
      <c r="F40" s="97" t="s">
        <v>33</v>
      </c>
      <c r="G40" s="108" t="s">
        <v>69</v>
      </c>
      <c r="H40" s="117">
        <v>1.5972337962962962E-2</v>
      </c>
      <c r="I40" s="115">
        <v>19</v>
      </c>
      <c r="J40" s="117">
        <v>1.5424768518518518E-2</v>
      </c>
      <c r="K40" s="115">
        <v>18</v>
      </c>
      <c r="L40" s="117">
        <v>3.1397106481481481E-2</v>
      </c>
      <c r="M40" s="117">
        <f t="shared" si="1"/>
        <v>1.9096064814814774E-3</v>
      </c>
      <c r="N40" s="91">
        <f t="shared" si="0"/>
        <v>46.443051971986733</v>
      </c>
      <c r="O40" s="93" t="s">
        <v>33</v>
      </c>
      <c r="P40" s="98"/>
    </row>
    <row r="41" spans="1:16" ht="16.8" customHeight="1" x14ac:dyDescent="0.25">
      <c r="A41" s="99">
        <v>18</v>
      </c>
      <c r="B41" s="93">
        <v>2</v>
      </c>
      <c r="C41" s="94">
        <v>10036058217</v>
      </c>
      <c r="D41" s="95" t="s">
        <v>98</v>
      </c>
      <c r="E41" s="96">
        <v>37200</v>
      </c>
      <c r="F41" s="97" t="s">
        <v>24</v>
      </c>
      <c r="G41" s="108" t="s">
        <v>77</v>
      </c>
      <c r="H41" s="117">
        <v>1.602673611111111E-2</v>
      </c>
      <c r="I41" s="115">
        <v>21</v>
      </c>
      <c r="J41" s="117">
        <v>1.5374768518518519E-2</v>
      </c>
      <c r="K41" s="115">
        <v>17</v>
      </c>
      <c r="L41" s="117">
        <v>3.140150462962963E-2</v>
      </c>
      <c r="M41" s="117">
        <f t="shared" si="1"/>
        <v>1.9140046296296266E-3</v>
      </c>
      <c r="N41" s="91">
        <f t="shared" si="0"/>
        <v>46.443051971986733</v>
      </c>
      <c r="O41" s="93" t="s">
        <v>33</v>
      </c>
      <c r="P41" s="98"/>
    </row>
    <row r="42" spans="1:16" ht="16.8" customHeight="1" x14ac:dyDescent="0.25">
      <c r="A42" s="99">
        <v>19</v>
      </c>
      <c r="B42" s="93">
        <v>31</v>
      </c>
      <c r="C42" s="94">
        <v>10005408742</v>
      </c>
      <c r="D42" s="95" t="s">
        <v>99</v>
      </c>
      <c r="E42" s="96">
        <v>32573</v>
      </c>
      <c r="F42" s="97" t="s">
        <v>21</v>
      </c>
      <c r="G42" s="108" t="s">
        <v>63</v>
      </c>
      <c r="H42" s="117">
        <v>1.6032986111111109E-2</v>
      </c>
      <c r="I42" s="115">
        <v>22</v>
      </c>
      <c r="J42" s="117">
        <v>1.5371412037037036E-2</v>
      </c>
      <c r="K42" s="115">
        <v>16</v>
      </c>
      <c r="L42" s="117">
        <v>3.1404398148148147E-2</v>
      </c>
      <c r="M42" s="117">
        <f t="shared" si="1"/>
        <v>1.9168981481481433E-3</v>
      </c>
      <c r="N42" s="91">
        <f t="shared" si="0"/>
        <v>46.443051971986733</v>
      </c>
      <c r="O42" s="93" t="s">
        <v>33</v>
      </c>
      <c r="P42" s="98"/>
    </row>
    <row r="43" spans="1:16" ht="16.8" customHeight="1" x14ac:dyDescent="0.25">
      <c r="A43" s="99">
        <v>20</v>
      </c>
      <c r="B43" s="93">
        <v>35</v>
      </c>
      <c r="C43" s="94">
        <v>10014630008</v>
      </c>
      <c r="D43" s="95" t="s">
        <v>100</v>
      </c>
      <c r="E43" s="96">
        <v>36368</v>
      </c>
      <c r="F43" s="97" t="s">
        <v>24</v>
      </c>
      <c r="G43" s="108" t="s">
        <v>65</v>
      </c>
      <c r="H43" s="117">
        <v>1.5979166666666666E-2</v>
      </c>
      <c r="I43" s="115">
        <v>20</v>
      </c>
      <c r="J43" s="117">
        <v>1.5502893518518518E-2</v>
      </c>
      <c r="K43" s="115">
        <v>22</v>
      </c>
      <c r="L43" s="117">
        <v>3.1482060185185186E-2</v>
      </c>
      <c r="M43" s="117">
        <f t="shared" si="1"/>
        <v>1.9945601851851825E-3</v>
      </c>
      <c r="N43" s="91">
        <f t="shared" si="0"/>
        <v>46.323529411764703</v>
      </c>
      <c r="O43" s="93" t="s">
        <v>33</v>
      </c>
      <c r="P43" s="98"/>
    </row>
    <row r="44" spans="1:16" ht="16.8" customHeight="1" x14ac:dyDescent="0.25">
      <c r="A44" s="99">
        <v>21</v>
      </c>
      <c r="B44" s="93">
        <v>17</v>
      </c>
      <c r="C44" s="94">
        <v>10049916382</v>
      </c>
      <c r="D44" s="95" t="s">
        <v>101</v>
      </c>
      <c r="E44" s="96">
        <v>37680</v>
      </c>
      <c r="F44" s="97" t="s">
        <v>24</v>
      </c>
      <c r="G44" s="108" t="s">
        <v>158</v>
      </c>
      <c r="H44" s="117">
        <v>1.5830671296296298E-2</v>
      </c>
      <c r="I44" s="115">
        <v>15</v>
      </c>
      <c r="J44" s="117">
        <v>1.572638888888889E-2</v>
      </c>
      <c r="K44" s="115">
        <v>27</v>
      </c>
      <c r="L44" s="117">
        <v>3.1557060185185185E-2</v>
      </c>
      <c r="M44" s="117">
        <f t="shared" si="1"/>
        <v>2.0695601851851812E-3</v>
      </c>
      <c r="N44" s="91">
        <f t="shared" si="0"/>
        <v>46.204620462046208</v>
      </c>
      <c r="O44" s="93"/>
      <c r="P44" s="98"/>
    </row>
    <row r="45" spans="1:16" ht="16.8" customHeight="1" x14ac:dyDescent="0.25">
      <c r="A45" s="99">
        <v>22</v>
      </c>
      <c r="B45" s="93">
        <v>19</v>
      </c>
      <c r="C45" s="94">
        <v>10036028107</v>
      </c>
      <c r="D45" s="95" t="s">
        <v>102</v>
      </c>
      <c r="E45" s="96">
        <v>38277</v>
      </c>
      <c r="F45" s="97" t="s">
        <v>24</v>
      </c>
      <c r="G45" s="108" t="s">
        <v>158</v>
      </c>
      <c r="H45" s="117">
        <v>1.6283101851851851E-2</v>
      </c>
      <c r="I45" s="115">
        <v>28</v>
      </c>
      <c r="J45" s="117">
        <v>1.5443518518518518E-2</v>
      </c>
      <c r="K45" s="115">
        <v>19</v>
      </c>
      <c r="L45" s="117">
        <v>3.172662037037037E-2</v>
      </c>
      <c r="M45" s="117">
        <f t="shared" si="1"/>
        <v>2.239120370370367E-3</v>
      </c>
      <c r="N45" s="91">
        <f t="shared" si="0"/>
        <v>45.968624589565849</v>
      </c>
      <c r="O45" s="93"/>
      <c r="P45" s="98"/>
    </row>
    <row r="46" spans="1:16" ht="16.8" customHeight="1" x14ac:dyDescent="0.25">
      <c r="A46" s="99">
        <v>23</v>
      </c>
      <c r="B46" s="93">
        <v>61</v>
      </c>
      <c r="C46" s="94">
        <v>10034993035</v>
      </c>
      <c r="D46" s="95" t="s">
        <v>103</v>
      </c>
      <c r="E46" s="96">
        <v>36398</v>
      </c>
      <c r="F46" s="97" t="s">
        <v>24</v>
      </c>
      <c r="G46" s="108" t="s">
        <v>104</v>
      </c>
      <c r="H46" s="117">
        <v>1.6130787037037037E-2</v>
      </c>
      <c r="I46" s="115">
        <v>24</v>
      </c>
      <c r="J46" s="117">
        <v>1.5655324074074075E-2</v>
      </c>
      <c r="K46" s="115">
        <v>24</v>
      </c>
      <c r="L46" s="117">
        <v>3.1786111111111112E-2</v>
      </c>
      <c r="M46" s="117">
        <f t="shared" si="1"/>
        <v>2.2986111111111089E-3</v>
      </c>
      <c r="N46" s="91">
        <f t="shared" si="0"/>
        <v>45.884923525127455</v>
      </c>
      <c r="O46" s="93"/>
      <c r="P46" s="98"/>
    </row>
    <row r="47" spans="1:16" ht="16.8" customHeight="1" x14ac:dyDescent="0.25">
      <c r="A47" s="99">
        <v>24</v>
      </c>
      <c r="B47" s="93">
        <v>79</v>
      </c>
      <c r="C47" s="94">
        <v>10036028410</v>
      </c>
      <c r="D47" s="95" t="s">
        <v>105</v>
      </c>
      <c r="E47" s="96">
        <v>37061</v>
      </c>
      <c r="F47" s="97" t="s">
        <v>24</v>
      </c>
      <c r="G47" s="108" t="s">
        <v>64</v>
      </c>
      <c r="H47" s="117">
        <v>1.6091203703703701E-2</v>
      </c>
      <c r="I47" s="115">
        <v>23</v>
      </c>
      <c r="J47" s="117">
        <v>1.5708912037037035E-2</v>
      </c>
      <c r="K47" s="115">
        <v>26</v>
      </c>
      <c r="L47" s="117">
        <v>3.1800115740740743E-2</v>
      </c>
      <c r="M47" s="117">
        <f t="shared" si="1"/>
        <v>2.3126157407407401E-3</v>
      </c>
      <c r="N47" s="91">
        <f t="shared" si="0"/>
        <v>45.851528384279476</v>
      </c>
      <c r="O47" s="93"/>
      <c r="P47" s="98"/>
    </row>
    <row r="48" spans="1:16" ht="16.8" customHeight="1" x14ac:dyDescent="0.25">
      <c r="A48" s="99" t="s">
        <v>81</v>
      </c>
      <c r="B48" s="93">
        <v>97</v>
      </c>
      <c r="C48" s="94">
        <v>10009049373</v>
      </c>
      <c r="D48" s="95" t="s">
        <v>106</v>
      </c>
      <c r="E48" s="96">
        <v>34981</v>
      </c>
      <c r="F48" s="97" t="s">
        <v>21</v>
      </c>
      <c r="G48" s="108" t="s">
        <v>83</v>
      </c>
      <c r="H48" s="117">
        <v>1.617986111111111E-2</v>
      </c>
      <c r="I48" s="115">
        <v>25</v>
      </c>
      <c r="J48" s="117" t="s">
        <v>148</v>
      </c>
      <c r="K48" s="115">
        <v>25</v>
      </c>
      <c r="L48" s="117">
        <v>3.1877199074074068E-2</v>
      </c>
      <c r="M48" s="117">
        <f t="shared" si="1"/>
        <v>2.3896990740740649E-3</v>
      </c>
      <c r="N48" s="91">
        <f t="shared" si="0"/>
        <v>45.751633986928105</v>
      </c>
      <c r="O48" s="93"/>
      <c r="P48" s="98"/>
    </row>
    <row r="49" spans="1:16" ht="16.8" customHeight="1" x14ac:dyDescent="0.25">
      <c r="A49" s="99">
        <v>25</v>
      </c>
      <c r="B49" s="93">
        <v>44</v>
      </c>
      <c r="C49" s="94">
        <v>10014927270</v>
      </c>
      <c r="D49" s="95" t="s">
        <v>107</v>
      </c>
      <c r="E49" s="96">
        <v>35369</v>
      </c>
      <c r="F49" s="97" t="s">
        <v>24</v>
      </c>
      <c r="G49" s="108" t="s">
        <v>68</v>
      </c>
      <c r="H49" s="117">
        <v>1.6241666666666668E-2</v>
      </c>
      <c r="I49" s="115">
        <v>27</v>
      </c>
      <c r="J49" s="117" t="s">
        <v>149</v>
      </c>
      <c r="K49" s="115">
        <v>29</v>
      </c>
      <c r="L49" s="117">
        <v>3.2014699074074074E-2</v>
      </c>
      <c r="M49" s="117">
        <f t="shared" si="1"/>
        <v>2.5271990740740706E-3</v>
      </c>
      <c r="N49" s="91">
        <f t="shared" si="0"/>
        <v>45.553145336225597</v>
      </c>
      <c r="O49" s="93"/>
      <c r="P49" s="98"/>
    </row>
    <row r="50" spans="1:16" ht="16.8" customHeight="1" x14ac:dyDescent="0.25">
      <c r="A50" s="99">
        <v>26</v>
      </c>
      <c r="B50" s="93">
        <v>29</v>
      </c>
      <c r="C50" s="94">
        <v>10053914604</v>
      </c>
      <c r="D50" s="95" t="s">
        <v>108</v>
      </c>
      <c r="E50" s="96">
        <v>37947</v>
      </c>
      <c r="F50" s="97" t="s">
        <v>24</v>
      </c>
      <c r="G50" s="108" t="s">
        <v>63</v>
      </c>
      <c r="H50" s="117">
        <v>1.6532870370370368E-2</v>
      </c>
      <c r="I50" s="115">
        <v>37</v>
      </c>
      <c r="J50" s="117" t="s">
        <v>150</v>
      </c>
      <c r="K50" s="115">
        <v>21</v>
      </c>
      <c r="L50" s="117">
        <v>3.2015624999999999E-2</v>
      </c>
      <c r="M50" s="117">
        <f t="shared" si="1"/>
        <v>2.5281249999999957E-3</v>
      </c>
      <c r="N50" s="91">
        <f t="shared" si="0"/>
        <v>45.553145336225597</v>
      </c>
      <c r="O50" s="93"/>
      <c r="P50" s="98"/>
    </row>
    <row r="51" spans="1:16" ht="16.8" customHeight="1" x14ac:dyDescent="0.25">
      <c r="A51" s="99">
        <v>27</v>
      </c>
      <c r="B51" s="93">
        <v>49</v>
      </c>
      <c r="C51" s="94">
        <v>10036044978</v>
      </c>
      <c r="D51" s="95" t="s">
        <v>109</v>
      </c>
      <c r="E51" s="96">
        <v>37133</v>
      </c>
      <c r="F51" s="97" t="s">
        <v>24</v>
      </c>
      <c r="G51" s="108" t="s">
        <v>67</v>
      </c>
      <c r="H51" s="117">
        <v>1.6229282407407408E-2</v>
      </c>
      <c r="I51" s="115">
        <v>26</v>
      </c>
      <c r="J51" s="117" t="s">
        <v>151</v>
      </c>
      <c r="K51" s="115">
        <v>31</v>
      </c>
      <c r="L51" s="117">
        <v>3.2064699074074075E-2</v>
      </c>
      <c r="M51" s="117">
        <f t="shared" si="1"/>
        <v>2.577199074074072E-3</v>
      </c>
      <c r="N51" s="91">
        <f t="shared" si="0"/>
        <v>45.487364620938628</v>
      </c>
      <c r="O51" s="93"/>
      <c r="P51" s="98"/>
    </row>
    <row r="52" spans="1:16" ht="16.8" customHeight="1" x14ac:dyDescent="0.25">
      <c r="A52" s="99">
        <v>28</v>
      </c>
      <c r="B52" s="93">
        <v>85</v>
      </c>
      <c r="C52" s="94">
        <v>10131265737</v>
      </c>
      <c r="D52" s="95" t="s">
        <v>110</v>
      </c>
      <c r="E52" s="96">
        <v>32207</v>
      </c>
      <c r="F52" s="97" t="s">
        <v>21</v>
      </c>
      <c r="G52" s="108" t="s">
        <v>111</v>
      </c>
      <c r="H52" s="117">
        <v>1.6328009259259261E-2</v>
      </c>
      <c r="I52" s="115">
        <v>29</v>
      </c>
      <c r="J52" s="117" t="s">
        <v>152</v>
      </c>
      <c r="K52" s="115">
        <v>30</v>
      </c>
      <c r="L52" s="117">
        <v>3.2119560185185185E-2</v>
      </c>
      <c r="M52" s="117">
        <f t="shared" si="1"/>
        <v>2.6320601851851817E-3</v>
      </c>
      <c r="N52" s="91">
        <f t="shared" si="0"/>
        <v>45.405405405405403</v>
      </c>
      <c r="O52" s="93"/>
      <c r="P52" s="98"/>
    </row>
    <row r="53" spans="1:16" ht="16.8" customHeight="1" x14ac:dyDescent="0.25">
      <c r="A53" s="99">
        <v>29</v>
      </c>
      <c r="B53" s="93">
        <v>75</v>
      </c>
      <c r="C53" s="94">
        <v>10034983638</v>
      </c>
      <c r="D53" s="95" t="s">
        <v>112</v>
      </c>
      <c r="E53" s="96">
        <v>36349</v>
      </c>
      <c r="F53" s="97" t="s">
        <v>33</v>
      </c>
      <c r="G53" s="108" t="s">
        <v>64</v>
      </c>
      <c r="H53" s="117">
        <v>1.6434606481481481E-2</v>
      </c>
      <c r="I53" s="115">
        <v>32</v>
      </c>
      <c r="J53" s="117" t="s">
        <v>153</v>
      </c>
      <c r="K53" s="115">
        <v>28</v>
      </c>
      <c r="L53" s="117">
        <v>3.2171759259259261E-2</v>
      </c>
      <c r="M53" s="117">
        <f t="shared" si="1"/>
        <v>2.6842592592592578E-3</v>
      </c>
      <c r="N53" s="91">
        <f t="shared" si="0"/>
        <v>45.323741007194243</v>
      </c>
      <c r="O53" s="93"/>
      <c r="P53" s="98"/>
    </row>
    <row r="54" spans="1:16" ht="16.8" customHeight="1" x14ac:dyDescent="0.25">
      <c r="A54" s="99" t="s">
        <v>81</v>
      </c>
      <c r="B54" s="93">
        <v>95</v>
      </c>
      <c r="C54" s="94">
        <v>10006492112</v>
      </c>
      <c r="D54" s="95" t="s">
        <v>113</v>
      </c>
      <c r="E54" s="96">
        <v>33546</v>
      </c>
      <c r="F54" s="97" t="s">
        <v>21</v>
      </c>
      <c r="G54" s="108" t="s">
        <v>83</v>
      </c>
      <c r="H54" s="117">
        <v>1.6339930555555555E-2</v>
      </c>
      <c r="I54" s="115">
        <v>30</v>
      </c>
      <c r="J54" s="117">
        <v>1.6050925925925927E-2</v>
      </c>
      <c r="K54" s="115">
        <v>36</v>
      </c>
      <c r="L54" s="117">
        <v>3.2390856481481482E-2</v>
      </c>
      <c r="M54" s="117">
        <f t="shared" ref="M54:M84" si="2">L54-$L$23</f>
        <v>2.903356481481479E-3</v>
      </c>
      <c r="N54" s="91">
        <f t="shared" ref="N54:N84" si="3">IFERROR($O$19*3600/(HOUR(L54)*3600+MINUTE(L54)*60+SECOND(L54)),"")</f>
        <v>45.016077170418008</v>
      </c>
      <c r="O54" s="93"/>
      <c r="P54" s="98"/>
    </row>
    <row r="55" spans="1:16" ht="16.8" customHeight="1" x14ac:dyDescent="0.25">
      <c r="A55" s="99">
        <v>30</v>
      </c>
      <c r="B55" s="93">
        <v>39</v>
      </c>
      <c r="C55" s="94">
        <v>10077305142</v>
      </c>
      <c r="D55" s="95" t="s">
        <v>114</v>
      </c>
      <c r="E55" s="96">
        <v>37921</v>
      </c>
      <c r="F55" s="97" t="s">
        <v>33</v>
      </c>
      <c r="G55" s="108" t="s">
        <v>69</v>
      </c>
      <c r="H55" s="117">
        <v>1.6472800925925925E-2</v>
      </c>
      <c r="I55" s="115">
        <v>35</v>
      </c>
      <c r="J55" s="117" t="s">
        <v>154</v>
      </c>
      <c r="K55" s="115">
        <v>34</v>
      </c>
      <c r="L55" s="117">
        <v>3.2421527777777778E-2</v>
      </c>
      <c r="M55" s="117">
        <f t="shared" si="2"/>
        <v>2.934027777777775E-3</v>
      </c>
      <c r="N55" s="91">
        <f t="shared" si="3"/>
        <v>44.983934309175297</v>
      </c>
      <c r="O55" s="93"/>
      <c r="P55" s="98"/>
    </row>
    <row r="56" spans="1:16" ht="16.8" customHeight="1" x14ac:dyDescent="0.25">
      <c r="A56" s="99">
        <v>31</v>
      </c>
      <c r="B56" s="93">
        <v>63</v>
      </c>
      <c r="C56" s="94">
        <v>10036037605</v>
      </c>
      <c r="D56" s="95" t="s">
        <v>115</v>
      </c>
      <c r="E56" s="96">
        <v>37165</v>
      </c>
      <c r="F56" s="97" t="s">
        <v>24</v>
      </c>
      <c r="G56" s="108" t="s">
        <v>88</v>
      </c>
      <c r="H56" s="117">
        <v>1.6444444444444446E-2</v>
      </c>
      <c r="I56" s="115">
        <v>34</v>
      </c>
      <c r="J56" s="117">
        <v>1.5983796296296295E-2</v>
      </c>
      <c r="K56" s="115">
        <v>35</v>
      </c>
      <c r="L56" s="117">
        <v>3.2428240740740737E-2</v>
      </c>
      <c r="M56" s="117">
        <f t="shared" si="2"/>
        <v>2.9407407407407334E-3</v>
      </c>
      <c r="N56" s="91">
        <f t="shared" si="3"/>
        <v>44.967880085653107</v>
      </c>
      <c r="O56" s="93"/>
      <c r="P56" s="98"/>
    </row>
    <row r="57" spans="1:16" ht="16.8" customHeight="1" x14ac:dyDescent="0.25">
      <c r="A57" s="99" t="s">
        <v>81</v>
      </c>
      <c r="B57" s="93">
        <v>96</v>
      </c>
      <c r="C57" s="94">
        <v>10076180346</v>
      </c>
      <c r="D57" s="95" t="s">
        <v>116</v>
      </c>
      <c r="E57" s="96">
        <v>38263</v>
      </c>
      <c r="F57" s="97" t="s">
        <v>24</v>
      </c>
      <c r="G57" s="108" t="s">
        <v>117</v>
      </c>
      <c r="H57" s="117">
        <v>1.6628009259259259E-2</v>
      </c>
      <c r="I57" s="115">
        <v>41</v>
      </c>
      <c r="J57" s="117">
        <v>1.5876620370370371E-2</v>
      </c>
      <c r="K57" s="115">
        <v>32</v>
      </c>
      <c r="L57" s="117">
        <v>3.2504629629629626E-2</v>
      </c>
      <c r="M57" s="117">
        <f t="shared" si="2"/>
        <v>3.0171296296296231E-3</v>
      </c>
      <c r="N57" s="91">
        <f t="shared" si="3"/>
        <v>44.871794871794869</v>
      </c>
      <c r="O57" s="93"/>
      <c r="P57" s="98"/>
    </row>
    <row r="58" spans="1:16" ht="16.8" customHeight="1" x14ac:dyDescent="0.25">
      <c r="A58" s="99">
        <v>32</v>
      </c>
      <c r="B58" s="93">
        <v>93</v>
      </c>
      <c r="C58" s="94">
        <v>10060400870</v>
      </c>
      <c r="D58" s="95" t="s">
        <v>118</v>
      </c>
      <c r="E58" s="96">
        <v>31880</v>
      </c>
      <c r="F58" s="97" t="s">
        <v>33</v>
      </c>
      <c r="G58" s="108" t="s">
        <v>119</v>
      </c>
      <c r="H58" s="117">
        <v>1.6435300925925926E-2</v>
      </c>
      <c r="I58" s="115">
        <v>33</v>
      </c>
      <c r="J58" s="117">
        <v>1.6082175925925927E-2</v>
      </c>
      <c r="K58" s="115">
        <v>38</v>
      </c>
      <c r="L58" s="117">
        <v>3.2517476851851849E-2</v>
      </c>
      <c r="M58" s="117">
        <f t="shared" si="2"/>
        <v>3.0299768518518462E-3</v>
      </c>
      <c r="N58" s="91">
        <f t="shared" si="3"/>
        <v>44.839857651245552</v>
      </c>
      <c r="O58" s="93"/>
      <c r="P58" s="98"/>
    </row>
    <row r="59" spans="1:16" ht="16.8" customHeight="1" x14ac:dyDescent="0.25">
      <c r="A59" s="99">
        <v>33</v>
      </c>
      <c r="B59" s="93">
        <v>88</v>
      </c>
      <c r="C59" s="94">
        <v>10036072664</v>
      </c>
      <c r="D59" s="95" t="s">
        <v>120</v>
      </c>
      <c r="E59" s="96">
        <v>36909</v>
      </c>
      <c r="F59" s="97" t="s">
        <v>24</v>
      </c>
      <c r="G59" s="108" t="s">
        <v>121</v>
      </c>
      <c r="H59" s="117">
        <v>1.6529050925925926E-2</v>
      </c>
      <c r="I59" s="115">
        <v>36</v>
      </c>
      <c r="J59" s="117">
        <v>1.60625E-2</v>
      </c>
      <c r="K59" s="115">
        <v>37</v>
      </c>
      <c r="L59" s="117">
        <v>3.2591550925925923E-2</v>
      </c>
      <c r="M59" s="117">
        <f t="shared" si="2"/>
        <v>3.1040509259259198E-3</v>
      </c>
      <c r="N59" s="91">
        <f t="shared" si="3"/>
        <v>44.74431818181818</v>
      </c>
      <c r="O59" s="93"/>
      <c r="P59" s="98"/>
    </row>
    <row r="60" spans="1:16" ht="16.8" customHeight="1" x14ac:dyDescent="0.25">
      <c r="A60" s="99">
        <v>34</v>
      </c>
      <c r="B60" s="93">
        <v>45</v>
      </c>
      <c r="C60" s="94">
        <v>10008705227</v>
      </c>
      <c r="D60" s="95" t="s">
        <v>122</v>
      </c>
      <c r="E60" s="96">
        <v>34093</v>
      </c>
      <c r="F60" s="97" t="s">
        <v>24</v>
      </c>
      <c r="G60" s="108" t="s">
        <v>40</v>
      </c>
      <c r="H60" s="117">
        <v>1.6818402777777776E-2</v>
      </c>
      <c r="I60" s="115">
        <v>45</v>
      </c>
      <c r="J60" s="117">
        <v>1.5929976851851851E-2</v>
      </c>
      <c r="K60" s="115">
        <v>33</v>
      </c>
      <c r="L60" s="117">
        <v>3.2748379629629627E-2</v>
      </c>
      <c r="M60" s="117">
        <f t="shared" si="2"/>
        <v>3.260879629629624E-3</v>
      </c>
      <c r="N60" s="91">
        <f t="shared" si="3"/>
        <v>44.538706256627783</v>
      </c>
      <c r="O60" s="93"/>
      <c r="P60" s="98"/>
    </row>
    <row r="61" spans="1:16" ht="16.8" customHeight="1" x14ac:dyDescent="0.25">
      <c r="A61" s="99">
        <v>35</v>
      </c>
      <c r="B61" s="93">
        <v>14</v>
      </c>
      <c r="C61" s="94">
        <v>10036078122</v>
      </c>
      <c r="D61" s="95" t="s">
        <v>123</v>
      </c>
      <c r="E61" s="96">
        <v>37359</v>
      </c>
      <c r="F61" s="97" t="s">
        <v>24</v>
      </c>
      <c r="G61" s="108" t="s">
        <v>158</v>
      </c>
      <c r="H61" s="117">
        <v>1.634872685185185E-2</v>
      </c>
      <c r="I61" s="115">
        <v>31</v>
      </c>
      <c r="J61" s="117">
        <v>1.6506134259259259E-2</v>
      </c>
      <c r="K61" s="115">
        <v>51</v>
      </c>
      <c r="L61" s="117">
        <v>3.2854861111111112E-2</v>
      </c>
      <c r="M61" s="117">
        <f t="shared" si="2"/>
        <v>3.3673611111111092E-3</v>
      </c>
      <c r="N61" s="91">
        <f t="shared" si="3"/>
        <v>44.381824586121873</v>
      </c>
      <c r="O61" s="93"/>
      <c r="P61" s="98"/>
    </row>
    <row r="62" spans="1:16" ht="16.8" customHeight="1" x14ac:dyDescent="0.25">
      <c r="A62" s="99">
        <v>36</v>
      </c>
      <c r="B62" s="93">
        <v>81</v>
      </c>
      <c r="C62" s="94">
        <v>10036048517</v>
      </c>
      <c r="D62" s="95" t="s">
        <v>124</v>
      </c>
      <c r="E62" s="96">
        <v>37682</v>
      </c>
      <c r="F62" s="97" t="s">
        <v>24</v>
      </c>
      <c r="G62" s="108" t="s">
        <v>64</v>
      </c>
      <c r="H62" s="117">
        <v>1.6556712962962964E-2</v>
      </c>
      <c r="I62" s="115">
        <v>38</v>
      </c>
      <c r="J62" s="117">
        <v>1.6338194444444443E-2</v>
      </c>
      <c r="K62" s="115">
        <v>45</v>
      </c>
      <c r="L62" s="117">
        <v>3.2894907407407407E-2</v>
      </c>
      <c r="M62" s="117">
        <f t="shared" si="2"/>
        <v>3.4074074074074041E-3</v>
      </c>
      <c r="N62" s="91">
        <f t="shared" si="3"/>
        <v>44.334975369458128</v>
      </c>
      <c r="O62" s="93"/>
      <c r="P62" s="98"/>
    </row>
    <row r="63" spans="1:16" ht="16.8" customHeight="1" x14ac:dyDescent="0.25">
      <c r="A63" s="99">
        <v>37</v>
      </c>
      <c r="B63" s="93">
        <v>25</v>
      </c>
      <c r="C63" s="94">
        <v>10083879823</v>
      </c>
      <c r="D63" s="95" t="s">
        <v>125</v>
      </c>
      <c r="E63" s="96">
        <v>38312</v>
      </c>
      <c r="F63" s="97" t="s">
        <v>33</v>
      </c>
      <c r="G63" s="108" t="s">
        <v>63</v>
      </c>
      <c r="H63" s="117">
        <v>1.6672453703703703E-2</v>
      </c>
      <c r="I63" s="115">
        <v>43</v>
      </c>
      <c r="J63" s="117">
        <v>1.6226157407407408E-2</v>
      </c>
      <c r="K63" s="115">
        <v>40</v>
      </c>
      <c r="L63" s="117">
        <v>3.2898611111111115E-2</v>
      </c>
      <c r="M63" s="117">
        <f t="shared" si="2"/>
        <v>3.4111111111111113E-3</v>
      </c>
      <c r="N63" s="91">
        <f t="shared" si="3"/>
        <v>44.334975369458128</v>
      </c>
      <c r="O63" s="93"/>
      <c r="P63" s="98"/>
    </row>
    <row r="64" spans="1:16" ht="16.8" customHeight="1" x14ac:dyDescent="0.25">
      <c r="A64" s="99">
        <v>38</v>
      </c>
      <c r="B64" s="93">
        <v>60</v>
      </c>
      <c r="C64" s="94">
        <v>10010085960</v>
      </c>
      <c r="D64" s="95" t="s">
        <v>126</v>
      </c>
      <c r="E64" s="96">
        <v>34246</v>
      </c>
      <c r="F64" s="97" t="s">
        <v>24</v>
      </c>
      <c r="G64" s="108" t="s">
        <v>104</v>
      </c>
      <c r="H64" s="117">
        <v>1.66375E-2</v>
      </c>
      <c r="I64" s="115">
        <v>42</v>
      </c>
      <c r="J64" s="117">
        <v>1.6284953703703704E-2</v>
      </c>
      <c r="K64" s="115">
        <v>43</v>
      </c>
      <c r="L64" s="117">
        <v>3.2922453703703704E-2</v>
      </c>
      <c r="M64" s="117">
        <f t="shared" si="2"/>
        <v>3.4349537037037005E-3</v>
      </c>
      <c r="N64" s="91">
        <f t="shared" si="3"/>
        <v>44.288224956063267</v>
      </c>
      <c r="O64" s="93"/>
      <c r="P64" s="98"/>
    </row>
    <row r="65" spans="1:16" ht="16.8" customHeight="1" x14ac:dyDescent="0.25">
      <c r="A65" s="99">
        <v>39</v>
      </c>
      <c r="B65" s="93">
        <v>52</v>
      </c>
      <c r="C65" s="94">
        <v>10036097623</v>
      </c>
      <c r="D65" s="95" t="s">
        <v>127</v>
      </c>
      <c r="E65" s="96">
        <v>37428</v>
      </c>
      <c r="F65" s="97" t="s">
        <v>24</v>
      </c>
      <c r="G65" s="108" t="s">
        <v>67</v>
      </c>
      <c r="H65" s="117">
        <v>1.6690277777777776E-2</v>
      </c>
      <c r="I65" s="115">
        <v>44</v>
      </c>
      <c r="J65" s="117">
        <v>1.6280092592592593E-2</v>
      </c>
      <c r="K65" s="115">
        <v>42</v>
      </c>
      <c r="L65" s="117">
        <v>3.2970370370370372E-2</v>
      </c>
      <c r="M65" s="117">
        <f t="shared" si="2"/>
        <v>3.4828703703703688E-3</v>
      </c>
      <c r="N65" s="91">
        <f t="shared" si="3"/>
        <v>44.226044226044223</v>
      </c>
      <c r="O65" s="93"/>
      <c r="P65" s="98"/>
    </row>
    <row r="66" spans="1:16" ht="16.8" customHeight="1" x14ac:dyDescent="0.25">
      <c r="A66" s="99">
        <v>40</v>
      </c>
      <c r="B66" s="93">
        <v>77</v>
      </c>
      <c r="C66" s="94">
        <v>10058295869</v>
      </c>
      <c r="D66" s="95" t="s">
        <v>128</v>
      </c>
      <c r="E66" s="96">
        <v>36311</v>
      </c>
      <c r="F66" s="97" t="s">
        <v>24</v>
      </c>
      <c r="G66" s="108" t="s">
        <v>64</v>
      </c>
      <c r="H66" s="117">
        <v>1.6594907407407409E-2</v>
      </c>
      <c r="I66" s="115">
        <v>39</v>
      </c>
      <c r="J66" s="117">
        <v>1.6415856481481483E-2</v>
      </c>
      <c r="K66" s="115">
        <v>47</v>
      </c>
      <c r="L66" s="117">
        <v>3.3010763888888885E-2</v>
      </c>
      <c r="M66" s="117">
        <f t="shared" si="2"/>
        <v>3.5232638888888813E-3</v>
      </c>
      <c r="N66" s="91">
        <f t="shared" si="3"/>
        <v>44.179523141654983</v>
      </c>
      <c r="O66" s="93"/>
      <c r="P66" s="98"/>
    </row>
    <row r="67" spans="1:16" ht="16.8" customHeight="1" x14ac:dyDescent="0.25">
      <c r="A67" s="99">
        <v>41</v>
      </c>
      <c r="B67" s="93">
        <v>80</v>
      </c>
      <c r="C67" s="94">
        <v>10057706896</v>
      </c>
      <c r="D67" s="95" t="s">
        <v>129</v>
      </c>
      <c r="E67" s="96">
        <v>37492</v>
      </c>
      <c r="F67" s="97" t="s">
        <v>24</v>
      </c>
      <c r="G67" s="108" t="s">
        <v>64</v>
      </c>
      <c r="H67" s="117">
        <v>1.6599189814814817E-2</v>
      </c>
      <c r="I67" s="115">
        <v>40</v>
      </c>
      <c r="J67" s="117">
        <v>1.6433912037037039E-2</v>
      </c>
      <c r="K67" s="115">
        <v>49</v>
      </c>
      <c r="L67" s="117">
        <v>3.3033101851851855E-2</v>
      </c>
      <c r="M67" s="117">
        <f t="shared" si="2"/>
        <v>3.5456018518518519E-3</v>
      </c>
      <c r="N67" s="91">
        <f t="shared" si="3"/>
        <v>44.148563419761736</v>
      </c>
      <c r="O67" s="93"/>
      <c r="P67" s="98"/>
    </row>
    <row r="68" spans="1:16" ht="16.8" customHeight="1" x14ac:dyDescent="0.25">
      <c r="A68" s="99">
        <v>42</v>
      </c>
      <c r="B68" s="93">
        <v>92</v>
      </c>
      <c r="C68" s="94">
        <v>10095959858</v>
      </c>
      <c r="D68" s="95" t="s">
        <v>130</v>
      </c>
      <c r="E68" s="96">
        <v>31117</v>
      </c>
      <c r="F68" s="97" t="s">
        <v>33</v>
      </c>
      <c r="G68" s="108" t="s">
        <v>119</v>
      </c>
      <c r="H68" s="117">
        <v>1.6884722222222221E-2</v>
      </c>
      <c r="I68" s="115">
        <v>48</v>
      </c>
      <c r="J68" s="117">
        <v>1.619537037037037E-2</v>
      </c>
      <c r="K68" s="115">
        <v>39</v>
      </c>
      <c r="L68" s="117">
        <v>3.3080092592592598E-2</v>
      </c>
      <c r="M68" s="117">
        <f t="shared" si="2"/>
        <v>3.5925925925925951E-3</v>
      </c>
      <c r="N68" s="91">
        <f t="shared" si="3"/>
        <v>44.086773967809656</v>
      </c>
      <c r="O68" s="93"/>
      <c r="P68" s="98"/>
    </row>
    <row r="69" spans="1:16" ht="16.8" customHeight="1" x14ac:dyDescent="0.25">
      <c r="A69" s="99">
        <v>43</v>
      </c>
      <c r="B69" s="93">
        <v>41</v>
      </c>
      <c r="C69" s="94">
        <v>10055591488</v>
      </c>
      <c r="D69" s="95" t="s">
        <v>131</v>
      </c>
      <c r="E69" s="96">
        <v>37289</v>
      </c>
      <c r="F69" s="97" t="s">
        <v>33</v>
      </c>
      <c r="G69" s="108" t="s">
        <v>69</v>
      </c>
      <c r="H69" s="117">
        <v>1.6833333333333332E-2</v>
      </c>
      <c r="I69" s="115">
        <v>46</v>
      </c>
      <c r="J69" s="117">
        <v>1.6291319444444442E-2</v>
      </c>
      <c r="K69" s="115">
        <v>44</v>
      </c>
      <c r="L69" s="117">
        <v>3.3125000000000002E-2</v>
      </c>
      <c r="M69" s="117">
        <f t="shared" si="2"/>
        <v>3.6374999999999984E-3</v>
      </c>
      <c r="N69" s="91">
        <f t="shared" si="3"/>
        <v>44.025157232704402</v>
      </c>
      <c r="O69" s="93"/>
      <c r="P69" s="98"/>
    </row>
    <row r="70" spans="1:16" ht="16.8" customHeight="1" x14ac:dyDescent="0.25">
      <c r="A70" s="99">
        <v>44</v>
      </c>
      <c r="B70" s="93">
        <v>71</v>
      </c>
      <c r="C70" s="94">
        <v>10111413978</v>
      </c>
      <c r="D70" s="95" t="s">
        <v>132</v>
      </c>
      <c r="E70" s="96">
        <v>37957</v>
      </c>
      <c r="F70" s="97" t="s">
        <v>24</v>
      </c>
      <c r="G70" s="108" t="s">
        <v>44</v>
      </c>
      <c r="H70" s="117">
        <v>1.6928356481481482E-2</v>
      </c>
      <c r="I70" s="115">
        <v>50</v>
      </c>
      <c r="J70" s="117">
        <v>1.6259027777777778E-2</v>
      </c>
      <c r="K70" s="115">
        <v>41</v>
      </c>
      <c r="L70" s="117">
        <v>3.318738425925926E-2</v>
      </c>
      <c r="M70" s="117">
        <f t="shared" si="2"/>
        <v>3.6998842592592569E-3</v>
      </c>
      <c r="N70" s="91">
        <f t="shared" si="3"/>
        <v>43.948378095570284</v>
      </c>
      <c r="O70" s="93"/>
      <c r="P70" s="98"/>
    </row>
    <row r="71" spans="1:16" ht="16.8" customHeight="1" x14ac:dyDescent="0.25">
      <c r="A71" s="99">
        <v>45</v>
      </c>
      <c r="B71" s="93">
        <v>65</v>
      </c>
      <c r="C71" s="94">
        <v>10143461465</v>
      </c>
      <c r="D71" s="95" t="s">
        <v>133</v>
      </c>
      <c r="E71" s="96">
        <v>32079</v>
      </c>
      <c r="F71" s="97" t="s">
        <v>39</v>
      </c>
      <c r="G71" s="108" t="s">
        <v>88</v>
      </c>
      <c r="H71" s="117">
        <v>1.6859837962962965E-2</v>
      </c>
      <c r="I71" s="115">
        <v>47</v>
      </c>
      <c r="J71" s="117">
        <v>1.6377893518518521E-2</v>
      </c>
      <c r="K71" s="115">
        <v>46</v>
      </c>
      <c r="L71" s="117">
        <v>3.3237731481481479E-2</v>
      </c>
      <c r="M71" s="117">
        <f t="shared" si="2"/>
        <v>3.7502314814814759E-3</v>
      </c>
      <c r="N71" s="91">
        <f t="shared" si="3"/>
        <v>43.871866295264624</v>
      </c>
      <c r="O71" s="93"/>
      <c r="P71" s="98"/>
    </row>
    <row r="72" spans="1:16" ht="16.8" customHeight="1" x14ac:dyDescent="0.25">
      <c r="A72" s="99">
        <v>46</v>
      </c>
      <c r="B72" s="93">
        <v>68</v>
      </c>
      <c r="C72" s="94">
        <v>10104926601</v>
      </c>
      <c r="D72" s="95" t="s">
        <v>134</v>
      </c>
      <c r="E72" s="96">
        <v>38118</v>
      </c>
      <c r="F72" s="97" t="s">
        <v>33</v>
      </c>
      <c r="G72" s="108" t="s">
        <v>45</v>
      </c>
      <c r="H72" s="117">
        <v>1.6985648148148149E-2</v>
      </c>
      <c r="I72" s="115">
        <v>51</v>
      </c>
      <c r="J72" s="117">
        <v>1.651539351851852E-2</v>
      </c>
      <c r="K72" s="115">
        <v>53</v>
      </c>
      <c r="L72" s="117">
        <v>3.3501041666666669E-2</v>
      </c>
      <c r="M72" s="117">
        <f t="shared" si="2"/>
        <v>4.0135416666666653E-3</v>
      </c>
      <c r="N72" s="91">
        <f t="shared" si="3"/>
        <v>43.538355217691773</v>
      </c>
      <c r="O72" s="93"/>
      <c r="P72" s="98"/>
    </row>
    <row r="73" spans="1:16" ht="16.8" customHeight="1" x14ac:dyDescent="0.25">
      <c r="A73" s="99">
        <v>47</v>
      </c>
      <c r="B73" s="93">
        <v>59</v>
      </c>
      <c r="C73" s="94">
        <v>10015079844</v>
      </c>
      <c r="D73" s="95" t="s">
        <v>135</v>
      </c>
      <c r="E73" s="96">
        <v>35990</v>
      </c>
      <c r="F73" s="97" t="s">
        <v>24</v>
      </c>
      <c r="G73" s="108" t="s">
        <v>136</v>
      </c>
      <c r="H73" s="117">
        <v>1.7030555555555556E-2</v>
      </c>
      <c r="I73" s="115">
        <v>52</v>
      </c>
      <c r="J73" s="117">
        <v>1.6540625E-2</v>
      </c>
      <c r="K73" s="115">
        <v>54</v>
      </c>
      <c r="L73" s="117">
        <v>3.3571180555555559E-2</v>
      </c>
      <c r="M73" s="117">
        <f t="shared" si="2"/>
        <v>4.0836805555555557E-3</v>
      </c>
      <c r="N73" s="91">
        <f t="shared" si="3"/>
        <v>43.433298862461221</v>
      </c>
      <c r="O73" s="93"/>
      <c r="P73" s="98"/>
    </row>
    <row r="74" spans="1:16" ht="16.8" customHeight="1" x14ac:dyDescent="0.25">
      <c r="A74" s="99">
        <v>48</v>
      </c>
      <c r="B74" s="93">
        <v>64</v>
      </c>
      <c r="C74" s="94">
        <v>10064166490</v>
      </c>
      <c r="D74" s="95" t="s">
        <v>137</v>
      </c>
      <c r="E74" s="96">
        <v>37406</v>
      </c>
      <c r="F74" s="97" t="s">
        <v>33</v>
      </c>
      <c r="G74" s="108" t="s">
        <v>88</v>
      </c>
      <c r="H74" s="117">
        <v>1.7112152777777778E-2</v>
      </c>
      <c r="I74" s="115">
        <v>53</v>
      </c>
      <c r="J74" s="117">
        <v>1.6513773148148145E-2</v>
      </c>
      <c r="K74" s="115">
        <v>52</v>
      </c>
      <c r="L74" s="117">
        <v>3.3625925925925927E-2</v>
      </c>
      <c r="M74" s="117">
        <f t="shared" si="2"/>
        <v>4.1384259259259239E-3</v>
      </c>
      <c r="N74" s="91">
        <f t="shared" si="3"/>
        <v>43.373493975903614</v>
      </c>
      <c r="O74" s="93"/>
      <c r="P74" s="98"/>
    </row>
    <row r="75" spans="1:16" ht="16.8" customHeight="1" x14ac:dyDescent="0.25">
      <c r="A75" s="99">
        <v>49</v>
      </c>
      <c r="B75" s="93">
        <v>38</v>
      </c>
      <c r="C75" s="94">
        <v>10036048820</v>
      </c>
      <c r="D75" s="95" t="s">
        <v>138</v>
      </c>
      <c r="E75" s="96">
        <v>37219</v>
      </c>
      <c r="F75" s="97" t="s">
        <v>24</v>
      </c>
      <c r="G75" s="108" t="s">
        <v>69</v>
      </c>
      <c r="H75" s="117">
        <v>1.7255324074074072E-2</v>
      </c>
      <c r="I75" s="115">
        <v>56</v>
      </c>
      <c r="J75" s="117">
        <v>1.6425347222222223E-2</v>
      </c>
      <c r="K75" s="115">
        <v>48</v>
      </c>
      <c r="L75" s="117">
        <v>3.3680671296296295E-2</v>
      </c>
      <c r="M75" s="117">
        <f t="shared" si="2"/>
        <v>4.1931712962962921E-3</v>
      </c>
      <c r="N75" s="91">
        <f t="shared" si="3"/>
        <v>43.298969072164951</v>
      </c>
      <c r="O75" s="93"/>
      <c r="P75" s="98"/>
    </row>
    <row r="76" spans="1:16" ht="16.8" customHeight="1" x14ac:dyDescent="0.25">
      <c r="A76" s="99">
        <v>50</v>
      </c>
      <c r="B76" s="93">
        <v>11</v>
      </c>
      <c r="C76" s="94">
        <v>10089094985</v>
      </c>
      <c r="D76" s="95" t="s">
        <v>139</v>
      </c>
      <c r="E76" s="96">
        <v>30410</v>
      </c>
      <c r="F76" s="97" t="s">
        <v>33</v>
      </c>
      <c r="G76" s="108" t="s">
        <v>158</v>
      </c>
      <c r="H76" s="117">
        <v>1.6915393518518517E-2</v>
      </c>
      <c r="I76" s="115">
        <v>49</v>
      </c>
      <c r="J76" s="117">
        <v>1.6863194444444445E-2</v>
      </c>
      <c r="K76" s="115">
        <v>57</v>
      </c>
      <c r="L76" s="117">
        <v>3.3778587962962965E-2</v>
      </c>
      <c r="M76" s="117">
        <f t="shared" si="2"/>
        <v>4.2910879629629618E-3</v>
      </c>
      <c r="N76" s="91">
        <f t="shared" si="3"/>
        <v>43.180260452364635</v>
      </c>
      <c r="O76" s="93"/>
      <c r="P76" s="98"/>
    </row>
    <row r="77" spans="1:16" ht="16.8" customHeight="1" x14ac:dyDescent="0.25">
      <c r="A77" s="99">
        <v>51</v>
      </c>
      <c r="B77" s="93">
        <v>36</v>
      </c>
      <c r="C77" s="94">
        <v>10005747939</v>
      </c>
      <c r="D77" s="95" t="s">
        <v>140</v>
      </c>
      <c r="E77" s="96">
        <v>32939</v>
      </c>
      <c r="F77" s="97" t="s">
        <v>32</v>
      </c>
      <c r="G77" s="108" t="s">
        <v>69</v>
      </c>
      <c r="H77" s="117">
        <v>1.7212847222222223E-2</v>
      </c>
      <c r="I77" s="115">
        <v>55</v>
      </c>
      <c r="J77" s="117">
        <v>1.6589467592592593E-2</v>
      </c>
      <c r="K77" s="115">
        <v>55</v>
      </c>
      <c r="L77" s="117">
        <v>3.380231481481482E-2</v>
      </c>
      <c r="M77" s="117">
        <f t="shared" si="2"/>
        <v>4.3148148148148165E-3</v>
      </c>
      <c r="N77" s="91">
        <f t="shared" si="3"/>
        <v>43.135912358781241</v>
      </c>
      <c r="O77" s="93"/>
      <c r="P77" s="98"/>
    </row>
    <row r="78" spans="1:16" ht="16.8" customHeight="1" x14ac:dyDescent="0.25">
      <c r="A78" s="99">
        <v>52</v>
      </c>
      <c r="B78" s="93">
        <v>37</v>
      </c>
      <c r="C78" s="94">
        <v>10009691900</v>
      </c>
      <c r="D78" s="95" t="s">
        <v>141</v>
      </c>
      <c r="E78" s="96">
        <v>35480</v>
      </c>
      <c r="F78" s="97" t="s">
        <v>24</v>
      </c>
      <c r="G78" s="108" t="s">
        <v>69</v>
      </c>
      <c r="H78" s="117">
        <v>1.7381828703703705E-2</v>
      </c>
      <c r="I78" s="115">
        <v>58</v>
      </c>
      <c r="J78" s="117">
        <v>1.6500462962962963E-2</v>
      </c>
      <c r="K78" s="115">
        <v>50</v>
      </c>
      <c r="L78" s="117">
        <v>3.3882291666666668E-2</v>
      </c>
      <c r="M78" s="117">
        <f t="shared" si="2"/>
        <v>4.3947916666666649E-3</v>
      </c>
      <c r="N78" s="91">
        <f t="shared" si="3"/>
        <v>43.047488896481042</v>
      </c>
      <c r="O78" s="93"/>
      <c r="P78" s="98"/>
    </row>
    <row r="79" spans="1:16" ht="16.8" customHeight="1" x14ac:dyDescent="0.25">
      <c r="A79" s="99">
        <v>53</v>
      </c>
      <c r="B79" s="93">
        <v>47</v>
      </c>
      <c r="C79" s="94">
        <v>10091971744</v>
      </c>
      <c r="D79" s="95" t="s">
        <v>142</v>
      </c>
      <c r="E79" s="96">
        <v>38145</v>
      </c>
      <c r="F79" s="97" t="s">
        <v>33</v>
      </c>
      <c r="G79" s="108" t="s">
        <v>67</v>
      </c>
      <c r="H79" s="117">
        <v>1.7261226851851854E-2</v>
      </c>
      <c r="I79" s="115">
        <v>57</v>
      </c>
      <c r="J79" s="117">
        <v>1.6815625000000001E-2</v>
      </c>
      <c r="K79" s="115">
        <v>56</v>
      </c>
      <c r="L79" s="117">
        <v>3.4076851851851851E-2</v>
      </c>
      <c r="M79" s="117">
        <f t="shared" si="2"/>
        <v>4.5893518518518479E-3</v>
      </c>
      <c r="N79" s="91">
        <f t="shared" si="3"/>
        <v>42.798913043478258</v>
      </c>
      <c r="O79" s="93"/>
      <c r="P79" s="98"/>
    </row>
    <row r="80" spans="1:16" ht="16.8" customHeight="1" x14ac:dyDescent="0.25">
      <c r="A80" s="99">
        <v>54</v>
      </c>
      <c r="B80" s="93">
        <v>46</v>
      </c>
      <c r="C80" s="94">
        <v>10091152904</v>
      </c>
      <c r="D80" s="95" t="s">
        <v>143</v>
      </c>
      <c r="E80" s="96">
        <v>38057</v>
      </c>
      <c r="F80" s="97" t="s">
        <v>33</v>
      </c>
      <c r="G80" s="108" t="s">
        <v>40</v>
      </c>
      <c r="H80" s="117">
        <v>1.7151273148148148E-2</v>
      </c>
      <c r="I80" s="115">
        <v>54</v>
      </c>
      <c r="J80" s="117">
        <v>1.7262847222222221E-2</v>
      </c>
      <c r="K80" s="115">
        <v>61</v>
      </c>
      <c r="L80" s="117">
        <v>3.4414120370370373E-2</v>
      </c>
      <c r="M80" s="117">
        <f t="shared" si="2"/>
        <v>4.9266203703703694E-3</v>
      </c>
      <c r="N80" s="91">
        <f t="shared" si="3"/>
        <v>42.381432896064581</v>
      </c>
      <c r="O80" s="93"/>
      <c r="P80" s="98"/>
    </row>
    <row r="81" spans="1:16" ht="16.8" customHeight="1" x14ac:dyDescent="0.25">
      <c r="A81" s="99">
        <v>55</v>
      </c>
      <c r="B81" s="93">
        <v>42</v>
      </c>
      <c r="C81" s="94">
        <v>10034943626</v>
      </c>
      <c r="D81" s="95" t="s">
        <v>144</v>
      </c>
      <c r="E81" s="96">
        <v>36727</v>
      </c>
      <c r="F81" s="97" t="s">
        <v>33</v>
      </c>
      <c r="G81" s="108" t="s">
        <v>69</v>
      </c>
      <c r="H81" s="117">
        <v>1.7388425925925925E-2</v>
      </c>
      <c r="I81" s="115">
        <v>59</v>
      </c>
      <c r="J81" s="117">
        <v>1.7199884259259259E-2</v>
      </c>
      <c r="K81" s="115">
        <v>59</v>
      </c>
      <c r="L81" s="117">
        <v>3.4588310185185184E-2</v>
      </c>
      <c r="M81" s="117">
        <f t="shared" si="2"/>
        <v>5.1008101851851805E-3</v>
      </c>
      <c r="N81" s="91">
        <f t="shared" si="3"/>
        <v>42.168674698795179</v>
      </c>
      <c r="O81" s="93"/>
      <c r="P81" s="98"/>
    </row>
    <row r="82" spans="1:16" ht="16.8" customHeight="1" x14ac:dyDescent="0.25">
      <c r="A82" s="99">
        <v>56</v>
      </c>
      <c r="B82" s="93">
        <v>40</v>
      </c>
      <c r="C82" s="94">
        <v>10055096081</v>
      </c>
      <c r="D82" s="95" t="s">
        <v>145</v>
      </c>
      <c r="E82" s="96">
        <v>38163</v>
      </c>
      <c r="F82" s="97" t="s">
        <v>24</v>
      </c>
      <c r="G82" s="108" t="s">
        <v>69</v>
      </c>
      <c r="H82" s="117">
        <v>1.7772453703703704E-2</v>
      </c>
      <c r="I82" s="115">
        <v>60</v>
      </c>
      <c r="J82" s="117">
        <v>1.7133101851851854E-2</v>
      </c>
      <c r="K82" s="115">
        <v>58</v>
      </c>
      <c r="L82" s="117">
        <v>3.4905555555555558E-2</v>
      </c>
      <c r="M82" s="117">
        <f t="shared" si="2"/>
        <v>5.4180555555555544E-3</v>
      </c>
      <c r="N82" s="91">
        <f t="shared" si="3"/>
        <v>41.777188328912466</v>
      </c>
      <c r="O82" s="93"/>
      <c r="P82" s="98"/>
    </row>
    <row r="83" spans="1:16" ht="16.8" customHeight="1" x14ac:dyDescent="0.25">
      <c r="A83" s="99">
        <v>57</v>
      </c>
      <c r="B83" s="93">
        <v>50</v>
      </c>
      <c r="C83" s="94">
        <v>10036050739</v>
      </c>
      <c r="D83" s="95" t="s">
        <v>146</v>
      </c>
      <c r="E83" s="96">
        <v>37795</v>
      </c>
      <c r="F83" s="97" t="s">
        <v>33</v>
      </c>
      <c r="G83" s="108" t="s">
        <v>67</v>
      </c>
      <c r="H83" s="117">
        <v>1.7842013888888886E-2</v>
      </c>
      <c r="I83" s="115">
        <v>61</v>
      </c>
      <c r="J83" s="117">
        <v>1.7242824074074074E-2</v>
      </c>
      <c r="K83" s="115">
        <v>60</v>
      </c>
      <c r="L83" s="117">
        <v>3.508483796296296E-2</v>
      </c>
      <c r="M83" s="117">
        <f t="shared" si="2"/>
        <v>5.5973379629629567E-3</v>
      </c>
      <c r="N83" s="91">
        <f t="shared" si="3"/>
        <v>41.570438799076214</v>
      </c>
      <c r="O83" s="93"/>
      <c r="P83" s="98"/>
    </row>
    <row r="84" spans="1:16" ht="16.8" customHeight="1" thickBot="1" x14ac:dyDescent="0.3">
      <c r="A84" s="100">
        <v>58</v>
      </c>
      <c r="B84" s="101">
        <v>66</v>
      </c>
      <c r="C84" s="102">
        <v>10021681504</v>
      </c>
      <c r="D84" s="103" t="s">
        <v>147</v>
      </c>
      <c r="E84" s="104">
        <v>34232</v>
      </c>
      <c r="F84" s="105" t="s">
        <v>39</v>
      </c>
      <c r="G84" s="109" t="s">
        <v>88</v>
      </c>
      <c r="H84" s="118">
        <v>1.7991203703703704E-2</v>
      </c>
      <c r="I84" s="116">
        <v>62</v>
      </c>
      <c r="J84" s="118">
        <v>1.754375E-2</v>
      </c>
      <c r="K84" s="116">
        <v>62</v>
      </c>
      <c r="L84" s="118">
        <v>3.5534953703703701E-2</v>
      </c>
      <c r="M84" s="118">
        <f t="shared" si="2"/>
        <v>6.0474537037036973E-3</v>
      </c>
      <c r="N84" s="106">
        <f t="shared" si="3"/>
        <v>41.042345276872965</v>
      </c>
      <c r="O84" s="101"/>
      <c r="P84" s="107"/>
    </row>
    <row r="85" spans="1:16" ht="9" customHeight="1" thickTop="1" thickBot="1" x14ac:dyDescent="0.35">
      <c r="A85" s="74"/>
      <c r="B85" s="75"/>
      <c r="C85" s="75"/>
      <c r="D85" s="76"/>
      <c r="E85" s="77"/>
      <c r="F85" s="78"/>
      <c r="G85" s="79"/>
      <c r="H85" s="80"/>
      <c r="I85" s="80"/>
      <c r="J85" s="80"/>
      <c r="K85" s="80"/>
      <c r="L85" s="80"/>
      <c r="M85" s="81"/>
      <c r="N85" s="48"/>
      <c r="O85" s="82"/>
      <c r="P85" s="82"/>
    </row>
    <row r="86" spans="1:16" ht="15" thickTop="1" x14ac:dyDescent="0.25">
      <c r="A86" s="163" t="s">
        <v>5</v>
      </c>
      <c r="B86" s="164"/>
      <c r="C86" s="164"/>
      <c r="D86" s="164"/>
      <c r="E86" s="164"/>
      <c r="F86" s="164"/>
      <c r="G86" s="164" t="s">
        <v>6</v>
      </c>
      <c r="H86" s="164"/>
      <c r="I86" s="164"/>
      <c r="J86" s="164"/>
      <c r="K86" s="164"/>
      <c r="L86" s="164"/>
      <c r="M86" s="164"/>
      <c r="N86" s="164"/>
      <c r="O86" s="164"/>
      <c r="P86" s="165"/>
    </row>
    <row r="87" spans="1:16" x14ac:dyDescent="0.25">
      <c r="A87" s="20" t="s">
        <v>155</v>
      </c>
      <c r="B87" s="5"/>
      <c r="C87" s="49"/>
      <c r="D87" s="5"/>
      <c r="E87" s="58"/>
      <c r="F87" s="50"/>
      <c r="G87" s="51" t="s">
        <v>34</v>
      </c>
      <c r="H87" s="84">
        <v>13</v>
      </c>
      <c r="I87" s="112"/>
      <c r="J87" s="112"/>
      <c r="K87" s="112"/>
      <c r="L87" s="112"/>
      <c r="M87" s="70"/>
      <c r="N87" s="31"/>
      <c r="O87" s="110" t="s">
        <v>32</v>
      </c>
      <c r="P87" s="52">
        <f>COUNTIF(F23:F84,"ЗМС")</f>
        <v>2</v>
      </c>
    </row>
    <row r="88" spans="1:16" x14ac:dyDescent="0.25">
      <c r="A88" s="20" t="s">
        <v>156</v>
      </c>
      <c r="B88" s="5"/>
      <c r="C88" s="21"/>
      <c r="D88" s="5"/>
      <c r="E88" s="59"/>
      <c r="F88" s="53"/>
      <c r="G88" s="22" t="s">
        <v>27</v>
      </c>
      <c r="H88" s="84">
        <f>H89+H94</f>
        <v>58</v>
      </c>
      <c r="I88" s="113"/>
      <c r="J88" s="113"/>
      <c r="K88" s="113"/>
      <c r="L88" s="113"/>
      <c r="M88" s="71"/>
      <c r="N88" s="32"/>
      <c r="O88" s="110" t="s">
        <v>21</v>
      </c>
      <c r="P88" s="52">
        <f>COUNTIF(F23:F84,"МСМК")</f>
        <v>8</v>
      </c>
    </row>
    <row r="89" spans="1:16" x14ac:dyDescent="0.25">
      <c r="A89" s="20" t="s">
        <v>62</v>
      </c>
      <c r="B89" s="5"/>
      <c r="C89" s="24"/>
      <c r="D89" s="5"/>
      <c r="E89" s="59"/>
      <c r="F89" s="53"/>
      <c r="G89" s="22" t="s">
        <v>28</v>
      </c>
      <c r="H89" s="84">
        <f>H90+H91+H92+H93</f>
        <v>58</v>
      </c>
      <c r="I89" s="113"/>
      <c r="J89" s="113"/>
      <c r="K89" s="113"/>
      <c r="L89" s="113"/>
      <c r="M89" s="71"/>
      <c r="N89" s="32"/>
      <c r="O89" s="110" t="s">
        <v>24</v>
      </c>
      <c r="P89" s="52">
        <f>COUNTIF(F23:F84,"МС")</f>
        <v>33</v>
      </c>
    </row>
    <row r="90" spans="1:16" x14ac:dyDescent="0.25">
      <c r="A90" s="20" t="s">
        <v>157</v>
      </c>
      <c r="B90" s="5"/>
      <c r="C90" s="24"/>
      <c r="D90" s="5"/>
      <c r="E90" s="59"/>
      <c r="F90" s="53"/>
      <c r="G90" s="22" t="s">
        <v>29</v>
      </c>
      <c r="H90" s="84">
        <f>COUNT(A23:A84)</f>
        <v>58</v>
      </c>
      <c r="I90" s="113"/>
      <c r="J90" s="113"/>
      <c r="K90" s="113"/>
      <c r="L90" s="113"/>
      <c r="M90" s="71"/>
      <c r="N90" s="32"/>
      <c r="O90" s="30" t="s">
        <v>33</v>
      </c>
      <c r="P90" s="52">
        <f>COUNTIF(F23:F84,"КМС")</f>
        <v>17</v>
      </c>
    </row>
    <row r="91" spans="1:16" x14ac:dyDescent="0.25">
      <c r="A91" s="20"/>
      <c r="B91" s="5"/>
      <c r="C91" s="24"/>
      <c r="D91" s="5"/>
      <c r="E91" s="59"/>
      <c r="F91" s="53"/>
      <c r="G91" s="22" t="s">
        <v>41</v>
      </c>
      <c r="H91" s="84">
        <f>COUNTIF(A23:A84,"ЛИМ")</f>
        <v>0</v>
      </c>
      <c r="I91" s="113"/>
      <c r="J91" s="113"/>
      <c r="K91" s="113"/>
      <c r="L91" s="113"/>
      <c r="M91" s="71"/>
      <c r="N91" s="32"/>
      <c r="O91" s="30" t="s">
        <v>39</v>
      </c>
      <c r="P91" s="52">
        <f>COUNTIF(F23:F84,"1 СР")</f>
        <v>2</v>
      </c>
    </row>
    <row r="92" spans="1:16" x14ac:dyDescent="0.25">
      <c r="A92" s="20"/>
      <c r="B92" s="5"/>
      <c r="C92" s="5"/>
      <c r="D92" s="5"/>
      <c r="E92" s="59"/>
      <c r="F92" s="53"/>
      <c r="G92" s="22" t="s">
        <v>30</v>
      </c>
      <c r="H92" s="84">
        <f>COUNTIF(A23:A84,"НФ")</f>
        <v>0</v>
      </c>
      <c r="I92" s="113"/>
      <c r="J92" s="113"/>
      <c r="K92" s="113"/>
      <c r="L92" s="113"/>
      <c r="M92" s="71"/>
      <c r="N92" s="32"/>
      <c r="O92" s="30" t="s">
        <v>46</v>
      </c>
      <c r="P92" s="52">
        <f>COUNTIF(F23:F84,"2 СР")</f>
        <v>0</v>
      </c>
    </row>
    <row r="93" spans="1:16" x14ac:dyDescent="0.25">
      <c r="A93" s="20"/>
      <c r="B93" s="5"/>
      <c r="C93" s="5"/>
      <c r="D93" s="5"/>
      <c r="E93" s="59"/>
      <c r="F93" s="53"/>
      <c r="G93" s="22" t="s">
        <v>35</v>
      </c>
      <c r="H93" s="84">
        <f>COUNTIF(A23:A84,"ДСКВ")</f>
        <v>0</v>
      </c>
      <c r="I93" s="113"/>
      <c r="J93" s="113"/>
      <c r="K93" s="113"/>
      <c r="L93" s="113"/>
      <c r="M93" s="71"/>
      <c r="N93" s="32"/>
      <c r="O93" s="30" t="s">
        <v>47</v>
      </c>
      <c r="P93" s="52">
        <f>COUNTIF(F23:F84,"3 СР")</f>
        <v>0</v>
      </c>
    </row>
    <row r="94" spans="1:16" x14ac:dyDescent="0.25">
      <c r="A94" s="20"/>
      <c r="B94" s="5"/>
      <c r="C94" s="5"/>
      <c r="D94" s="5"/>
      <c r="E94" s="60"/>
      <c r="F94" s="54"/>
      <c r="G94" s="22" t="s">
        <v>31</v>
      </c>
      <c r="H94" s="84">
        <f>COUNTIF(A23:A84,"НС")</f>
        <v>0</v>
      </c>
      <c r="I94" s="114"/>
      <c r="J94" s="114"/>
      <c r="K94" s="114"/>
      <c r="L94" s="114"/>
      <c r="M94" s="72"/>
      <c r="N94" s="33"/>
      <c r="O94" s="30"/>
      <c r="P94" s="23"/>
    </row>
    <row r="95" spans="1:16" ht="9.75" customHeight="1" x14ac:dyDescent="0.25">
      <c r="A95" s="20"/>
      <c r="B95" s="8"/>
      <c r="C95" s="8"/>
      <c r="D95" s="5"/>
      <c r="E95" s="37"/>
      <c r="P95" s="9"/>
    </row>
    <row r="96" spans="1:16" ht="15.6" x14ac:dyDescent="0.25">
      <c r="A96" s="166" t="s">
        <v>3</v>
      </c>
      <c r="B96" s="124"/>
      <c r="C96" s="124"/>
      <c r="D96" s="124"/>
      <c r="E96" s="124" t="s">
        <v>12</v>
      </c>
      <c r="F96" s="124"/>
      <c r="G96" s="124"/>
      <c r="H96" s="124" t="s">
        <v>4</v>
      </c>
      <c r="I96" s="124"/>
      <c r="J96" s="124"/>
      <c r="K96" s="124"/>
      <c r="L96" s="124"/>
      <c r="M96" s="124"/>
      <c r="N96" s="124"/>
      <c r="O96" s="124"/>
      <c r="P96" s="151"/>
    </row>
    <row r="97" spans="1:16" x14ac:dyDescent="0.25">
      <c r="A97" s="158"/>
      <c r="B97" s="153"/>
      <c r="C97" s="153"/>
      <c r="D97" s="153"/>
      <c r="E97" s="153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60"/>
    </row>
    <row r="98" spans="1:16" x14ac:dyDescent="0.25">
      <c r="A98" s="90"/>
      <c r="B98" s="89"/>
      <c r="C98" s="89"/>
      <c r="D98" s="89"/>
      <c r="E98" s="61"/>
      <c r="F98" s="89"/>
      <c r="G98" s="89"/>
      <c r="M98" s="65"/>
      <c r="N98" s="89"/>
      <c r="O98" s="89"/>
      <c r="P98" s="57"/>
    </row>
    <row r="99" spans="1:16" x14ac:dyDescent="0.25">
      <c r="A99" s="90"/>
      <c r="B99" s="89"/>
      <c r="C99" s="89"/>
      <c r="D99" s="89"/>
      <c r="E99" s="61"/>
      <c r="F99" s="89"/>
      <c r="G99" s="89"/>
      <c r="M99" s="65"/>
      <c r="N99" s="89"/>
      <c r="O99" s="89"/>
      <c r="P99" s="57"/>
    </row>
    <row r="100" spans="1:16" x14ac:dyDescent="0.25">
      <c r="A100" s="90"/>
      <c r="B100" s="89"/>
      <c r="C100" s="89"/>
      <c r="D100" s="89"/>
      <c r="E100" s="61"/>
      <c r="F100" s="89"/>
      <c r="G100" s="89"/>
      <c r="M100" s="65"/>
      <c r="N100" s="89"/>
      <c r="O100" s="89"/>
      <c r="P100" s="57"/>
    </row>
    <row r="101" spans="1:16" x14ac:dyDescent="0.25">
      <c r="A101" s="90"/>
      <c r="B101" s="89"/>
      <c r="C101" s="89"/>
      <c r="D101" s="89"/>
      <c r="E101" s="61"/>
      <c r="F101" s="89"/>
      <c r="G101" s="89"/>
      <c r="M101" s="65"/>
      <c r="N101" s="89"/>
      <c r="O101" s="89"/>
      <c r="P101" s="57"/>
    </row>
    <row r="102" spans="1:16" ht="14.4" thickBot="1" x14ac:dyDescent="0.3">
      <c r="A102" s="167" t="s">
        <v>42</v>
      </c>
      <c r="B102" s="150"/>
      <c r="C102" s="150"/>
      <c r="D102" s="150"/>
      <c r="E102" s="150" t="str">
        <f>G17</f>
        <v>ЮДИНА Л.Н. (ВК, г.Анапа)</v>
      </c>
      <c r="F102" s="150"/>
      <c r="G102" s="150"/>
      <c r="H102" s="150" t="str">
        <f>G18</f>
        <v>ВЛАСКИНА Е.В. (ВК, г.Самара)</v>
      </c>
      <c r="I102" s="150"/>
      <c r="J102" s="150"/>
      <c r="K102" s="150"/>
      <c r="L102" s="150"/>
      <c r="M102" s="150"/>
      <c r="N102" s="150"/>
      <c r="O102" s="150"/>
      <c r="P102" s="152"/>
    </row>
    <row r="103" spans="1:16" ht="14.4" thickTop="1" x14ac:dyDescent="0.25"/>
  </sheetData>
  <sortState xmlns:xlrd2="http://schemas.microsoft.com/office/spreadsheetml/2017/richdata2" ref="B23:H30">
    <sortCondition ref="H23:H30"/>
  </sortState>
  <mergeCells count="41">
    <mergeCell ref="H102:N102"/>
    <mergeCell ref="O96:P96"/>
    <mergeCell ref="O102:P102"/>
    <mergeCell ref="A5:P5"/>
    <mergeCell ref="A8:P8"/>
    <mergeCell ref="A12:P12"/>
    <mergeCell ref="A97:E97"/>
    <mergeCell ref="F97:P97"/>
    <mergeCell ref="P21:P22"/>
    <mergeCell ref="A86:F86"/>
    <mergeCell ref="G86:P86"/>
    <mergeCell ref="A96:D96"/>
    <mergeCell ref="A102:D102"/>
    <mergeCell ref="E96:G96"/>
    <mergeCell ref="E102:G102"/>
    <mergeCell ref="F21:F22"/>
    <mergeCell ref="H96:N96"/>
    <mergeCell ref="A9:P9"/>
    <mergeCell ref="A10:P10"/>
    <mergeCell ref="A11:P11"/>
    <mergeCell ref="A15:G15"/>
    <mergeCell ref="A21:A22"/>
    <mergeCell ref="B21:B22"/>
    <mergeCell ref="C21:C22"/>
    <mergeCell ref="D21:D22"/>
    <mergeCell ref="E21:E22"/>
    <mergeCell ref="H15:P15"/>
    <mergeCell ref="G21:G22"/>
    <mergeCell ref="M21:M22"/>
    <mergeCell ref="N21:N22"/>
    <mergeCell ref="O21:O22"/>
    <mergeCell ref="H21:K21"/>
    <mergeCell ref="H22:I22"/>
    <mergeCell ref="J22:K22"/>
    <mergeCell ref="L21:L22"/>
    <mergeCell ref="A7:P7"/>
    <mergeCell ref="A1:P1"/>
    <mergeCell ref="A2:P2"/>
    <mergeCell ref="A3:P3"/>
    <mergeCell ref="A4:P4"/>
    <mergeCell ref="A6:P6"/>
  </mergeCells>
  <printOptions horizontalCentered="1"/>
  <pageMargins left="0.19685039370078741" right="0.19685039370078741" top="0.59055118110236227" bottom="0.59055118110236227" header="0.15748031496062992" footer="0.11811023622047245"/>
  <pageSetup paperSize="256" scale="76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ИГВ с  отсечками</vt:lpstr>
      <vt:lpstr>'ИГВ с  отсечками'!Заголовки_для_печати</vt:lpstr>
      <vt:lpstr>'ИГВ с  отсечками'!Область_печати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2021-05-18T14:29:08Z</cp:lastPrinted>
  <dcterms:created xsi:type="dcterms:W3CDTF">1996-10-08T23:32:33Z</dcterms:created>
  <dcterms:modified xsi:type="dcterms:W3CDTF">2023-06-20T08:08:08Z</dcterms:modified>
</cp:coreProperties>
</file>