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94" l="1"/>
  <c r="J23" i="94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H56" i="94" l="1"/>
  <c r="I24" i="94"/>
  <c r="I67" i="94" l="1"/>
  <c r="E67" i="94"/>
  <c r="L57" i="94"/>
  <c r="L56" i="94"/>
  <c r="L55" i="94"/>
  <c r="L54" i="94"/>
  <c r="L53" i="94"/>
  <c r="L52" i="94"/>
  <c r="L51" i="94"/>
  <c r="H58" i="94"/>
  <c r="H57" i="94"/>
  <c r="H55" i="94"/>
  <c r="H54" i="94"/>
  <c r="H53" i="94" l="1"/>
  <c r="H52" i="94" s="1"/>
  <c r="I35" i="94"/>
  <c r="I36" i="94"/>
  <c r="I37" i="94"/>
  <c r="I38" i="94"/>
  <c r="I39" i="94"/>
  <c r="I40" i="94"/>
  <c r="I41" i="94"/>
  <c r="I42" i="94"/>
  <c r="I43" i="94"/>
  <c r="I44" i="94"/>
  <c r="I25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<sst xmlns="http://schemas.openxmlformats.org/spreadsheetml/2006/main" count="182" uniqueCount="128">
  <si>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</si>
  <si>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</si>
  <si>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</si>
  <si>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</si>
  <si>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</si>
  <si>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</si>
  <si>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</si>
  <si>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</si>
  <si>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</si>
  <si>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</si>
  <si>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</si>
  <si>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</si>
  <si>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</si>
  <si>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</si>
  <si>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</si>
  <si>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</si>
  <si>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</si>
  <si>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</si>
  <si>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</si>
  <si>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</si>
  <si>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</si>
  <si>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</si>
  <si>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</si>
  <si>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</si>
  <si>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</si>
  <si>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</si>
  <si>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</si>
  <si>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</si>
  <si>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</si>
  <si>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</si>
  <si>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</si>
  <si>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</si>
  <si>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</si>
  <si>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</si>
  <si>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</si>
  <si>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</si>
  <si>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</si>
  <si>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</si>
  <si>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</si>
  <si>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</si>
  <si>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Самарская область</t>
  </si>
  <si>
    <t>Тульская область</t>
  </si>
  <si>
    <t>Краснодарский край</t>
  </si>
  <si>
    <t>ДИСТАНЦИЯ: ДЛИНА КРУГА/КРУГОВ</t>
  </si>
  <si>
    <t>1 СР</t>
  </si>
  <si>
    <t/>
  </si>
  <si>
    <t>ВСЕРОССИЙСКИЕ СОРЕВНОВАНИЯ</t>
  </si>
  <si>
    <t>2 СР</t>
  </si>
  <si>
    <t>3 СР</t>
  </si>
  <si>
    <t>Республика Адыгея</t>
  </si>
  <si>
    <t>Ростовская область</t>
  </si>
  <si>
    <t>Санкт-Петербург</t>
  </si>
  <si>
    <t>Лимит времени</t>
  </si>
  <si>
    <t>Министерство физической культуры и спорта Хабаровского края</t>
  </si>
  <si>
    <t>Хабаровская региональная общественная организация "Федерация велосипедного спорта"</t>
  </si>
  <si>
    <t>Юниорки 17-18 лет</t>
  </si>
  <si>
    <t>МЕСТО ПРОВЕДЕНИЯ: г. Хабаровск</t>
  </si>
  <si>
    <t xml:space="preserve">НАЧАЛО ГОНКИ: 11ч 00м </t>
  </si>
  <si>
    <t>Стародубцев А.Ю. (ВК, г. Хабаровск)</t>
  </si>
  <si>
    <t xml:space="preserve">МАКСИМАЛЬНЫЙ ПЕРЕПАД (HD) (м): </t>
  </si>
  <si>
    <t>Шатрыгина Е.В. (ВК, г. Верхняя Пышма)</t>
  </si>
  <si>
    <t xml:space="preserve">СУММА ПОЛОЖИТЕЛЬНЫХ ПЕРЕПАДОВ ВЫСОТЫ НА ДИСТАНЦИИ (ТС) (м): </t>
  </si>
  <si>
    <t>Жеребцова М.С. (ВК, г. Чита)</t>
  </si>
  <si>
    <t>№ ВРВС: 0080601611Я</t>
  </si>
  <si>
    <t xml:space="preserve">Ветер: </t>
  </si>
  <si>
    <t>ВОРОШИЛОВА Дарья</t>
  </si>
  <si>
    <t>18.11.2003</t>
  </si>
  <si>
    <t>МОГИЛЕВСКАЯ Анастасия</t>
  </si>
  <si>
    <t>12.09.2003</t>
  </si>
  <si>
    <t>ПРОЗОРОВА Елизавета</t>
  </si>
  <si>
    <t>17.01.2003</t>
  </si>
  <si>
    <t>БАВЫКИНА Елизавета</t>
  </si>
  <si>
    <t>26.10.2004</t>
  </si>
  <si>
    <t>МУРЗИНА Ирина</t>
  </si>
  <si>
    <t>15.04.2004</t>
  </si>
  <si>
    <t>ТИСЛЕНКО Елизавета</t>
  </si>
  <si>
    <t>26.08.2004</t>
  </si>
  <si>
    <t>ЗАХОДЯКО Алиса</t>
  </si>
  <si>
    <t>25.11.2004</t>
  </si>
  <si>
    <t>МИШИНА Анна</t>
  </si>
  <si>
    <t>07.06.2004</t>
  </si>
  <si>
    <t>НОВИКОВА Кристина</t>
  </si>
  <si>
    <t>20.03.2003</t>
  </si>
  <si>
    <t>КОМОГОРОВА Екатерина</t>
  </si>
  <si>
    <t>01.08.2004</t>
  </si>
  <si>
    <t>КРАСОВСКАЯ Татьяна</t>
  </si>
  <si>
    <t>08.03.2004</t>
  </si>
  <si>
    <t>МАТИНА Ирина</t>
  </si>
  <si>
    <t>27.02.2003</t>
  </si>
  <si>
    <t>СЕМЫШЕВА Таисия</t>
  </si>
  <si>
    <t>16.06.2004</t>
  </si>
  <si>
    <t>ТИСЛЕНКО Дарья</t>
  </si>
  <si>
    <t>ВОЛИК Екатерина</t>
  </si>
  <si>
    <t>09.05.2004</t>
  </si>
  <si>
    <t>ЛУКИНА Наталья</t>
  </si>
  <si>
    <t>01.03.2003</t>
  </si>
  <si>
    <t>Хабаровский край</t>
  </si>
  <si>
    <t>ОСЬКИНА Лилия</t>
  </si>
  <si>
    <t>29.05.2003</t>
  </si>
  <si>
    <t>СИМАКОВА Алена</t>
  </si>
  <si>
    <t>05.11.2004</t>
  </si>
  <si>
    <t>МЕЛИХОВА Алина</t>
  </si>
  <si>
    <t>13.07.2003</t>
  </si>
  <si>
    <t>ПАСЕЧНИК Степанида</t>
  </si>
  <si>
    <t>19.09.2004</t>
  </si>
  <si>
    <t>МУРАВЬЕВА Мария</t>
  </si>
  <si>
    <t>08.07.2004</t>
  </si>
  <si>
    <t>ПХЕНДА Нелли</t>
  </si>
  <si>
    <t>14.01.2003</t>
  </si>
  <si>
    <t>НИКИТЕНКО Анжелика</t>
  </si>
  <si>
    <t>03.12.2004</t>
  </si>
  <si>
    <t>ВОЛОВИК Диана</t>
  </si>
  <si>
    <t>21.11.2004</t>
  </si>
  <si>
    <t>ИВАНОВА Марианна</t>
  </si>
  <si>
    <t>06.04.2004</t>
  </si>
  <si>
    <t>ЛЕБЕДИНЕЦ Арина</t>
  </si>
  <si>
    <t>13.06.2003</t>
  </si>
  <si>
    <t>25,0 км /3</t>
  </si>
  <si>
    <t>ДАТА ПРОВЕДЕНИЯ: 18 июля 2021 года</t>
  </si>
  <si>
    <t>№ ЕКП 2021: 32548</t>
  </si>
  <si>
    <r>
      <t xml:space="preserve">НАЗВАНИЕ ТРАССЫ / РЕГ. НОМЕР: </t>
    </r>
    <r>
      <rPr>
        <b/>
        <sz val="8"/>
        <rFont val="Calibri"/>
        <family val="2"/>
        <charset val="204"/>
        <scheme val="minor"/>
      </rPr>
      <t>Федеральная автомобильная дорога "Уссури" Хабаровск-Владивосток 12-36 км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</si>
  <si>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13ч 10м</t>
    </r>
  </si>
  <si>
    <t>НФ</t>
  </si>
  <si>
    <t>Хабаровский край, Забайкальский край</t>
  </si>
  <si>
    <t>Санкт-Петербург, Воронежская область</t>
  </si>
  <si>
    <t>Температура: +30</t>
  </si>
  <si>
    <t>Влажность: 69%</t>
  </si>
  <si>
    <t>Осадки: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</si>
</sst>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h:mm:ss.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4" fontId="13" fillId="0" borderId="2" xfId="2" applyNumberFormat="1" applyFont="1" applyBorder="1" applyAlignment="1">
      <alignment vertical="center"/>
    </xf>
    <xf numFmtId="0" fontId="12" fillId="0" borderId="2" xfId="2" applyFont="1" applyBorder="1" applyAlignment="1">
      <alignment horizontal="left" vertical="center"/>
    </xf>
    <xf numFmtId="165" fontId="12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2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14" fontId="13" fillId="0" borderId="3" xfId="2" applyNumberFormat="1" applyFont="1" applyBorder="1" applyAlignment="1">
      <alignment vertical="center"/>
    </xf>
    <xf numFmtId="0" fontId="19" fillId="0" borderId="3" xfId="2" applyFont="1" applyBorder="1" applyAlignment="1">
      <alignment horizontal="left" vertical="center"/>
    </xf>
    <xf numFmtId="165" fontId="12" fillId="0" borderId="3" xfId="2" applyNumberFormat="1" applyFont="1" applyBorder="1" applyAlignment="1">
      <alignment horizontal="center" vertical="center"/>
    </xf>
    <xf numFmtId="2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14" fontId="13" fillId="0" borderId="5" xfId="2" applyNumberFormat="1" applyFont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14" fontId="5" fillId="0" borderId="5" xfId="2" applyNumberFormat="1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14" fontId="5" fillId="0" borderId="0" xfId="2" applyNumberFormat="1" applyFont="1" applyAlignment="1">
      <alignment vertical="center"/>
    </xf>
    <xf numFmtId="0" fontId="5" fillId="0" borderId="21" xfId="2" applyFont="1" applyBorder="1" applyAlignment="1">
      <alignment vertical="center"/>
    </xf>
    <xf numFmtId="165" fontId="9" fillId="0" borderId="4" xfId="2" applyNumberFormat="1" applyFont="1" applyBorder="1" applyAlignment="1">
      <alignment horizontal="left" vertical="center"/>
    </xf>
    <xf numFmtId="0" fontId="16" fillId="0" borderId="5" xfId="2" applyFont="1" applyBorder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9" fillId="0" borderId="17" xfId="2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164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5" fontId="9" fillId="0" borderId="4" xfId="2" applyNumberFormat="1" applyFont="1" applyBorder="1" applyAlignment="1">
      <alignment horizontal="left" vertical="center"/>
    </xf>
    <xf numFmtId="165" fontId="9" fillId="0" borderId="5" xfId="2" applyNumberFormat="1" applyFont="1" applyBorder="1" applyAlignment="1">
      <alignment horizontal="left" vertical="center"/>
    </xf>
    <xf numFmtId="165" fontId="9" fillId="0" borderId="17" xfId="2" applyNumberFormat="1" applyFont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5" fontId="12" fillId="2" borderId="4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7" xfId="2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190500</xdr:colOff>
      <xdr:row>3</xdr:row>
      <xdr:rowOff>67464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607219" cy="662777"/>
        </a:xfrm>
        <a:prstGeom prst="rect">
          <a:avLst/>
        </a:prstGeom>
      </xdr:spPr>
    </xdr:pic>
    <xdr:clientData/>
  </xdr:twoCellAnchor>
  <xdr:twoCellAnchor editAs="oneCell">
    <xdr:from>
      <xdr:col>11</xdr:col>
      <xdr:colOff>130970</xdr:colOff>
      <xdr:row>0</xdr:row>
      <xdr:rowOff>76200</xdr:rowOff>
    </xdr:from>
    <xdr:to>
      <xdr:col>11</xdr:col>
      <xdr:colOff>1178720</xdr:colOff>
      <xdr:row>3</xdr:row>
      <xdr:rowOff>114300</xdr:rowOff>
    </xdr:to>
    <xdr:pic>
      <xdr:nvPicPr>
        <xdr:cNvPr id="1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595" y="76200"/>
          <a:ext cx="1047750" cy="68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62</xdr:row>
      <xdr:rowOff>0</xdr:rowOff>
    </xdr:from>
    <xdr:ext cx="1208487" cy="345282"/>
    <xdr:pic>
      <xdr:nvPicPr>
        <xdr:cNvPr id="12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1063" y="11775281"/>
          <a:ext cx="1208487" cy="345282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62</xdr:row>
      <xdr:rowOff>0</xdr:rowOff>
    </xdr:from>
    <xdr:ext cx="641903" cy="367023"/>
    <xdr:pic>
      <xdr:nvPicPr>
        <xdr:cNvPr id="13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20188" y="11775281"/>
          <a:ext cx="641903" cy="3670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76"/>
  <sheetViews>
    <sheetView tabSelected="1" view="pageBreakPreview" topLeftCell="A22" zoomScale="80" zoomScaleNormal="100" zoomScaleSheetLayoutView="80" workbookViewId="0">
      <selection activeCell="H45" sqref="H45"/>
    </sheetView>
  </sheetViews>
  <sheetFormatPr defaultColWidth="9.140625" defaultRowHeight="12.75" x14ac:dyDescent="0.2"/>
  <cols>
    <col min="1" max="1" width="7" style="1" customWidth="1"/>
    <col min="2" max="2" width="8.42578125" style="6" customWidth="1"/>
    <col min="3" max="3" width="15.42578125" style="6" customWidth="1"/>
    <col min="4" max="4" width="23.42578125" style="1" customWidth="1"/>
    <col min="5" max="5" width="11.7109375" style="1" customWidth="1"/>
    <col min="6" max="6" width="9.7109375" style="1" customWidth="1"/>
    <col min="7" max="7" width="26.85546875" style="1" customWidth="1"/>
    <col min="8" max="8" width="16.85546875" style="1" customWidth="1"/>
    <col min="9" max="9" width="17.140625" style="1" customWidth="1"/>
    <col min="10" max="10" width="14.7109375" style="23" customWidth="1"/>
    <col min="11" max="11" width="16.140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7" ht="17.25" customHeight="1" x14ac:dyDescent="0.2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7" ht="17.25" customHeight="1" x14ac:dyDescent="0.2">
      <c r="A3" s="131" t="s">
        <v>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7" ht="17.25" customHeight="1" x14ac:dyDescent="0.2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7" ht="6" customHeight="1" x14ac:dyDescent="0.2">
      <c r="A5" s="132" t="s">
        <v>45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O5" s="11"/>
    </row>
    <row r="6" spans="1:17" s="2" customFormat="1" ht="20.25" customHeight="1" x14ac:dyDescent="0.2">
      <c r="A6" s="137" t="s">
        <v>46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Q6" s="11"/>
    </row>
    <row r="7" spans="1:17" s="2" customFormat="1" ht="18" customHeight="1" x14ac:dyDescent="0.2">
      <c r="A7" s="138" t="s">
        <v>17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7" s="2" customFormat="1" ht="4.5" customHeight="1" thickBot="1" x14ac:dyDescent="0.25">
      <c r="A8" s="142" t="s">
        <v>45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7" ht="19.5" customHeight="1" thickTop="1" x14ac:dyDescent="0.2">
      <c r="A9" s="139" t="s">
        <v>22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1"/>
    </row>
    <row r="10" spans="1:17" ht="18" customHeight="1" x14ac:dyDescent="0.2">
      <c r="A10" s="146" t="s">
        <v>37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7" ht="19.5" customHeight="1" x14ac:dyDescent="0.2">
      <c r="A11" s="146" t="s">
        <v>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7" ht="5.25" customHeight="1" x14ac:dyDescent="0.2">
      <c r="A12" s="143" t="s">
        <v>45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7" ht="15.75" x14ac:dyDescent="0.2">
      <c r="A13" s="133" t="s">
        <v>56</v>
      </c>
      <c r="B13" s="134"/>
      <c r="C13" s="134"/>
      <c r="D13" s="134"/>
      <c r="E13" s="60"/>
      <c r="F13" s="61" t="s">
        <v>57</v>
      </c>
      <c r="G13" s="61"/>
      <c r="H13" s="62"/>
      <c r="I13" s="63"/>
      <c r="J13" s="64"/>
      <c r="K13" s="65"/>
      <c r="L13" s="66" t="s">
        <v>63</v>
      </c>
    </row>
    <row r="14" spans="1:17" ht="15.75" x14ac:dyDescent="0.2">
      <c r="A14" s="135" t="s">
        <v>118</v>
      </c>
      <c r="B14" s="136"/>
      <c r="C14" s="136"/>
      <c r="D14" s="136"/>
      <c r="E14" s="67"/>
      <c r="F14" s="68" t="s">
        <v>121</v>
      </c>
      <c r="G14" s="68"/>
      <c r="H14" s="69"/>
      <c r="I14" s="63"/>
      <c r="J14" s="70"/>
      <c r="K14" s="71"/>
      <c r="L14" s="72" t="s">
        <v>119</v>
      </c>
    </row>
    <row r="15" spans="1:17" ht="15" x14ac:dyDescent="0.2">
      <c r="A15" s="124" t="s">
        <v>10</v>
      </c>
      <c r="B15" s="125"/>
      <c r="C15" s="125"/>
      <c r="D15" s="125"/>
      <c r="E15" s="125"/>
      <c r="F15" s="125"/>
      <c r="G15" s="126"/>
      <c r="H15" s="113" t="s">
        <v>1</v>
      </c>
      <c r="I15" s="114"/>
      <c r="J15" s="114"/>
      <c r="K15" s="114"/>
      <c r="L15" s="115"/>
    </row>
    <row r="16" spans="1:17" ht="15" x14ac:dyDescent="0.2">
      <c r="A16" s="73" t="s">
        <v>18</v>
      </c>
      <c r="B16" s="74"/>
      <c r="C16" s="74"/>
      <c r="D16" s="75"/>
      <c r="E16" s="76"/>
      <c r="F16" s="75"/>
      <c r="G16" s="75"/>
      <c r="H16" s="96" t="s">
        <v>120</v>
      </c>
      <c r="I16" s="97"/>
      <c r="J16" s="97"/>
      <c r="K16" s="97"/>
      <c r="L16" s="98"/>
    </row>
    <row r="17" spans="1:12" ht="15" x14ac:dyDescent="0.2">
      <c r="A17" s="73" t="s">
        <v>19</v>
      </c>
      <c r="B17" s="74"/>
      <c r="C17" s="74"/>
      <c r="D17" s="77"/>
      <c r="E17" s="78"/>
      <c r="F17" s="79"/>
      <c r="G17" s="76" t="s">
        <v>58</v>
      </c>
      <c r="H17" s="96" t="s">
        <v>59</v>
      </c>
      <c r="I17" s="97"/>
      <c r="J17" s="97"/>
      <c r="K17" s="97"/>
      <c r="L17" s="98"/>
    </row>
    <row r="18" spans="1:12" ht="15" x14ac:dyDescent="0.2">
      <c r="A18" s="73" t="s">
        <v>20</v>
      </c>
      <c r="B18" s="74"/>
      <c r="C18" s="74"/>
      <c r="D18" s="77"/>
      <c r="E18" s="78"/>
      <c r="F18" s="79"/>
      <c r="G18" s="76" t="s">
        <v>60</v>
      </c>
      <c r="H18" s="96" t="s">
        <v>61</v>
      </c>
      <c r="I18" s="97"/>
      <c r="J18" s="97"/>
      <c r="K18" s="97"/>
      <c r="L18" s="98"/>
    </row>
    <row r="19" spans="1:12" ht="16.5" thickBot="1" x14ac:dyDescent="0.25">
      <c r="A19" s="73" t="s">
        <v>16</v>
      </c>
      <c r="B19" s="80"/>
      <c r="C19" s="80"/>
      <c r="D19" s="79"/>
      <c r="E19" s="81"/>
      <c r="F19" s="82"/>
      <c r="G19" s="76" t="s">
        <v>62</v>
      </c>
      <c r="H19" s="83" t="s">
        <v>43</v>
      </c>
      <c r="I19" s="63"/>
      <c r="J19" s="84">
        <v>75</v>
      </c>
      <c r="K19" s="85"/>
      <c r="L19" s="86" t="s">
        <v>117</v>
      </c>
    </row>
    <row r="20" spans="1:12" ht="6" customHeight="1" thickTop="1" thickBot="1" x14ac:dyDescent="0.25">
      <c r="A20" s="13"/>
      <c r="B20" s="10"/>
      <c r="C20" s="10"/>
      <c r="D20" s="9"/>
      <c r="E20" s="9"/>
      <c r="F20" s="9"/>
      <c r="G20" s="9"/>
      <c r="H20" s="9"/>
      <c r="I20" s="9"/>
      <c r="J20" s="21"/>
      <c r="K20" s="9"/>
      <c r="L20" s="14"/>
    </row>
    <row r="21" spans="1:12" s="3" customFormat="1" ht="21" customHeight="1" thickTop="1" x14ac:dyDescent="0.2">
      <c r="A21" s="111" t="s">
        <v>7</v>
      </c>
      <c r="B21" s="109" t="s">
        <v>13</v>
      </c>
      <c r="C21" s="109" t="s">
        <v>39</v>
      </c>
      <c r="D21" s="109" t="s">
        <v>2</v>
      </c>
      <c r="E21" s="109" t="s">
        <v>38</v>
      </c>
      <c r="F21" s="109" t="s">
        <v>9</v>
      </c>
      <c r="G21" s="109" t="s">
        <v>14</v>
      </c>
      <c r="H21" s="109" t="s">
        <v>8</v>
      </c>
      <c r="I21" s="109" t="s">
        <v>26</v>
      </c>
      <c r="J21" s="129" t="s">
        <v>23</v>
      </c>
      <c r="K21" s="127" t="s">
        <v>25</v>
      </c>
      <c r="L21" s="122" t="s">
        <v>15</v>
      </c>
    </row>
    <row r="22" spans="1:12" s="3" customFormat="1" ht="13.5" customHeight="1" x14ac:dyDescent="0.2">
      <c r="A22" s="112"/>
      <c r="B22" s="110"/>
      <c r="C22" s="110"/>
      <c r="D22" s="110"/>
      <c r="E22" s="110"/>
      <c r="F22" s="110"/>
      <c r="G22" s="110"/>
      <c r="H22" s="110"/>
      <c r="I22" s="110"/>
      <c r="J22" s="130"/>
      <c r="K22" s="128"/>
      <c r="L22" s="123"/>
    </row>
    <row r="23" spans="1:12" s="4" customFormat="1" ht="27" customHeight="1" x14ac:dyDescent="0.2">
      <c r="A23" s="42">
        <v>1</v>
      </c>
      <c r="B23" s="43">
        <v>100</v>
      </c>
      <c r="C23" s="44">
        <v>10036034975</v>
      </c>
      <c r="D23" s="88" t="s">
        <v>69</v>
      </c>
      <c r="E23" s="44" t="s">
        <v>70</v>
      </c>
      <c r="F23" s="44" t="s">
        <v>34</v>
      </c>
      <c r="G23" s="94" t="s">
        <v>51</v>
      </c>
      <c r="H23" s="45">
        <v>8.1782407407407401E-2</v>
      </c>
      <c r="I23" s="45"/>
      <c r="J23" s="52">
        <f>IFERROR($J$19*3600/(HOUR(H23)*3600+MINUTE(H23)*60+SECOND(H23)),"")</f>
        <v>38.211151995471269</v>
      </c>
      <c r="K23" s="44" t="s">
        <v>24</v>
      </c>
      <c r="L23" s="87"/>
    </row>
    <row r="24" spans="1:12" s="4" customFormat="1" ht="27" customHeight="1" x14ac:dyDescent="0.2">
      <c r="A24" s="42">
        <v>2</v>
      </c>
      <c r="B24" s="43">
        <v>102</v>
      </c>
      <c r="C24" s="44">
        <v>10077479540</v>
      </c>
      <c r="D24" s="88" t="s">
        <v>65</v>
      </c>
      <c r="E24" s="44" t="s">
        <v>66</v>
      </c>
      <c r="F24" s="44" t="s">
        <v>34</v>
      </c>
      <c r="G24" s="94" t="s">
        <v>51</v>
      </c>
      <c r="H24" s="45">
        <v>8.2928240740740733E-2</v>
      </c>
      <c r="I24" s="45">
        <f>H24-$H$23</f>
        <v>1.145833333333332E-3</v>
      </c>
      <c r="J24" s="52">
        <f t="shared" ref="J24:J48" si="0">IFERROR($J$19*3600/(HOUR(H24)*3600+MINUTE(H24)*60+SECOND(H24)),"")</f>
        <v>37.683182135380321</v>
      </c>
      <c r="K24" s="44" t="s">
        <v>34</v>
      </c>
      <c r="L24" s="87"/>
    </row>
    <row r="25" spans="1:12" s="4" customFormat="1" ht="27" customHeight="1" x14ac:dyDescent="0.2">
      <c r="A25" s="42">
        <v>3</v>
      </c>
      <c r="B25" s="43">
        <v>76</v>
      </c>
      <c r="C25" s="44">
        <v>10080746117</v>
      </c>
      <c r="D25" s="88" t="s">
        <v>67</v>
      </c>
      <c r="E25" s="44" t="s">
        <v>68</v>
      </c>
      <c r="F25" s="44" t="s">
        <v>34</v>
      </c>
      <c r="G25" s="94" t="s">
        <v>49</v>
      </c>
      <c r="H25" s="45">
        <v>8.2928240740740733E-2</v>
      </c>
      <c r="I25" s="45">
        <f t="shared" ref="I25:I44" si="1">H25-$H$23</f>
        <v>1.145833333333332E-3</v>
      </c>
      <c r="J25" s="52">
        <f t="shared" si="0"/>
        <v>37.683182135380321</v>
      </c>
      <c r="K25" s="44" t="s">
        <v>34</v>
      </c>
      <c r="L25" s="87"/>
    </row>
    <row r="26" spans="1:12" s="4" customFormat="1" ht="27" customHeight="1" x14ac:dyDescent="0.2">
      <c r="A26" s="42">
        <v>4</v>
      </c>
      <c r="B26" s="43">
        <v>94</v>
      </c>
      <c r="C26" s="44">
        <v>10036077112</v>
      </c>
      <c r="D26" s="88" t="s">
        <v>73</v>
      </c>
      <c r="E26" s="44" t="s">
        <v>74</v>
      </c>
      <c r="F26" s="44" t="s">
        <v>34</v>
      </c>
      <c r="G26" s="94" t="s">
        <v>41</v>
      </c>
      <c r="H26" s="45">
        <v>8.2928240740740733E-2</v>
      </c>
      <c r="I26" s="45">
        <f>H26-$H$23</f>
        <v>1.145833333333332E-3</v>
      </c>
      <c r="J26" s="52">
        <f t="shared" si="0"/>
        <v>37.683182135380321</v>
      </c>
      <c r="K26" s="44" t="s">
        <v>34</v>
      </c>
      <c r="L26" s="87"/>
    </row>
    <row r="27" spans="1:12" s="4" customFormat="1" ht="27" customHeight="1" x14ac:dyDescent="0.2">
      <c r="A27" s="42">
        <v>5</v>
      </c>
      <c r="B27" s="43">
        <v>79</v>
      </c>
      <c r="C27" s="44">
        <v>10036064681</v>
      </c>
      <c r="D27" s="88" t="s">
        <v>81</v>
      </c>
      <c r="E27" s="44" t="s">
        <v>82</v>
      </c>
      <c r="F27" s="44" t="s">
        <v>34</v>
      </c>
      <c r="G27" s="94" t="s">
        <v>49</v>
      </c>
      <c r="H27" s="45">
        <v>8.2928240740740733E-2</v>
      </c>
      <c r="I27" s="45">
        <f t="shared" si="1"/>
        <v>1.145833333333332E-3</v>
      </c>
      <c r="J27" s="52">
        <f t="shared" si="0"/>
        <v>37.683182135380321</v>
      </c>
      <c r="K27" s="44" t="s">
        <v>34</v>
      </c>
      <c r="L27" s="87"/>
    </row>
    <row r="28" spans="1:12" s="4" customFormat="1" ht="27" customHeight="1" x14ac:dyDescent="0.2">
      <c r="A28" s="42">
        <v>6</v>
      </c>
      <c r="B28" s="43">
        <v>103</v>
      </c>
      <c r="C28" s="44">
        <v>10082146856</v>
      </c>
      <c r="D28" s="88" t="s">
        <v>77</v>
      </c>
      <c r="E28" s="44" t="s">
        <v>78</v>
      </c>
      <c r="F28" s="43" t="s">
        <v>44</v>
      </c>
      <c r="G28" s="94" t="s">
        <v>42</v>
      </c>
      <c r="H28" s="45">
        <v>8.2928240740740733E-2</v>
      </c>
      <c r="I28" s="45">
        <f t="shared" si="1"/>
        <v>1.145833333333332E-3</v>
      </c>
      <c r="J28" s="52">
        <f t="shared" si="0"/>
        <v>37.683182135380321</v>
      </c>
      <c r="K28" s="44" t="s">
        <v>34</v>
      </c>
      <c r="L28" s="87"/>
    </row>
    <row r="29" spans="1:12" s="4" customFormat="1" ht="27" customHeight="1" x14ac:dyDescent="0.2">
      <c r="A29" s="42">
        <v>7</v>
      </c>
      <c r="B29" s="43">
        <v>85</v>
      </c>
      <c r="C29" s="44">
        <v>10036020629</v>
      </c>
      <c r="D29" s="88" t="s">
        <v>101</v>
      </c>
      <c r="E29" s="44" t="s">
        <v>102</v>
      </c>
      <c r="F29" s="43" t="s">
        <v>34</v>
      </c>
      <c r="G29" s="94" t="s">
        <v>50</v>
      </c>
      <c r="H29" s="45">
        <v>8.2928240740740733E-2</v>
      </c>
      <c r="I29" s="45">
        <f t="shared" si="1"/>
        <v>1.145833333333332E-3</v>
      </c>
      <c r="J29" s="52">
        <f t="shared" si="0"/>
        <v>37.683182135380321</v>
      </c>
      <c r="K29" s="44"/>
      <c r="L29" s="87"/>
    </row>
    <row r="30" spans="1:12" s="4" customFormat="1" ht="27" customHeight="1" x14ac:dyDescent="0.2">
      <c r="A30" s="42">
        <v>8</v>
      </c>
      <c r="B30" s="43">
        <v>101</v>
      </c>
      <c r="C30" s="44">
        <v>10036027400</v>
      </c>
      <c r="D30" s="88" t="s">
        <v>89</v>
      </c>
      <c r="E30" s="44" t="s">
        <v>90</v>
      </c>
      <c r="F30" s="44" t="s">
        <v>34</v>
      </c>
      <c r="G30" s="94" t="s">
        <v>51</v>
      </c>
      <c r="H30" s="45">
        <v>8.2928240740740733E-2</v>
      </c>
      <c r="I30" s="45">
        <f t="shared" si="1"/>
        <v>1.145833333333332E-3</v>
      </c>
      <c r="J30" s="52">
        <f t="shared" si="0"/>
        <v>37.683182135380321</v>
      </c>
      <c r="K30" s="44"/>
      <c r="L30" s="87"/>
    </row>
    <row r="31" spans="1:12" s="4" customFormat="1" ht="27" customHeight="1" x14ac:dyDescent="0.2">
      <c r="A31" s="42">
        <v>9</v>
      </c>
      <c r="B31" s="43">
        <v>91</v>
      </c>
      <c r="C31" s="44">
        <v>10083910640</v>
      </c>
      <c r="D31" s="88" t="s">
        <v>91</v>
      </c>
      <c r="E31" s="44" t="s">
        <v>76</v>
      </c>
      <c r="F31" s="44" t="s">
        <v>34</v>
      </c>
      <c r="G31" s="94" t="s">
        <v>40</v>
      </c>
      <c r="H31" s="45">
        <v>8.2928240740740733E-2</v>
      </c>
      <c r="I31" s="45">
        <f t="shared" si="1"/>
        <v>1.145833333333332E-3</v>
      </c>
      <c r="J31" s="52">
        <f t="shared" si="0"/>
        <v>37.683182135380321</v>
      </c>
      <c r="K31" s="44"/>
      <c r="L31" s="87"/>
    </row>
    <row r="32" spans="1:12" s="4" customFormat="1" ht="27" customHeight="1" x14ac:dyDescent="0.2">
      <c r="A32" s="42">
        <v>10</v>
      </c>
      <c r="B32" s="43">
        <v>83</v>
      </c>
      <c r="C32" s="44">
        <v>10114152513</v>
      </c>
      <c r="D32" s="88" t="s">
        <v>111</v>
      </c>
      <c r="E32" s="44" t="s">
        <v>112</v>
      </c>
      <c r="F32" s="43" t="s">
        <v>44</v>
      </c>
      <c r="G32" s="94" t="s">
        <v>42</v>
      </c>
      <c r="H32" s="45">
        <v>8.2928240740740733E-2</v>
      </c>
      <c r="I32" s="45">
        <f t="shared" si="1"/>
        <v>1.145833333333332E-3</v>
      </c>
      <c r="J32" s="52">
        <f t="shared" si="0"/>
        <v>37.683182135380321</v>
      </c>
      <c r="K32" s="44"/>
      <c r="L32" s="87"/>
    </row>
    <row r="33" spans="1:12" s="4" customFormat="1" ht="27" customHeight="1" x14ac:dyDescent="0.2">
      <c r="A33" s="42">
        <v>11</v>
      </c>
      <c r="B33" s="43">
        <v>89</v>
      </c>
      <c r="C33" s="44">
        <v>10050128377</v>
      </c>
      <c r="D33" s="88" t="s">
        <v>71</v>
      </c>
      <c r="E33" s="44" t="s">
        <v>72</v>
      </c>
      <c r="F33" s="44" t="s">
        <v>34</v>
      </c>
      <c r="G33" s="94" t="s">
        <v>40</v>
      </c>
      <c r="H33" s="45">
        <v>8.2928240740740733E-2</v>
      </c>
      <c r="I33" s="45">
        <f t="shared" si="1"/>
        <v>1.145833333333332E-3</v>
      </c>
      <c r="J33" s="52">
        <f t="shared" si="0"/>
        <v>37.683182135380321</v>
      </c>
      <c r="K33" s="44"/>
      <c r="L33" s="87"/>
    </row>
    <row r="34" spans="1:12" s="4" customFormat="1" ht="27" customHeight="1" x14ac:dyDescent="0.2">
      <c r="A34" s="42">
        <v>12</v>
      </c>
      <c r="B34" s="43">
        <v>96</v>
      </c>
      <c r="C34" s="44">
        <v>10092004581</v>
      </c>
      <c r="D34" s="88" t="s">
        <v>113</v>
      </c>
      <c r="E34" s="44" t="s">
        <v>114</v>
      </c>
      <c r="F34" s="44" t="s">
        <v>34</v>
      </c>
      <c r="G34" s="94" t="s">
        <v>96</v>
      </c>
      <c r="H34" s="45">
        <v>8.2928240740740733E-2</v>
      </c>
      <c r="I34" s="45">
        <f t="shared" si="1"/>
        <v>1.145833333333332E-3</v>
      </c>
      <c r="J34" s="52">
        <f t="shared" si="0"/>
        <v>37.683182135380321</v>
      </c>
      <c r="K34" s="44"/>
      <c r="L34" s="87"/>
    </row>
    <row r="35" spans="1:12" s="4" customFormat="1" ht="27" customHeight="1" x14ac:dyDescent="0.2">
      <c r="A35" s="42">
        <v>13</v>
      </c>
      <c r="B35" s="43">
        <v>84</v>
      </c>
      <c r="C35" s="44">
        <v>10091228379</v>
      </c>
      <c r="D35" s="88" t="s">
        <v>92</v>
      </c>
      <c r="E35" s="44" t="s">
        <v>93</v>
      </c>
      <c r="F35" s="43" t="s">
        <v>44</v>
      </c>
      <c r="G35" s="94" t="s">
        <v>42</v>
      </c>
      <c r="H35" s="45">
        <v>8.2928240740740733E-2</v>
      </c>
      <c r="I35" s="45">
        <f t="shared" si="1"/>
        <v>1.145833333333332E-3</v>
      </c>
      <c r="J35" s="52">
        <f t="shared" si="0"/>
        <v>37.683182135380321</v>
      </c>
      <c r="K35" s="44"/>
      <c r="L35" s="87"/>
    </row>
    <row r="36" spans="1:12" s="4" customFormat="1" ht="27" customHeight="1" x14ac:dyDescent="0.2">
      <c r="A36" s="42">
        <v>14</v>
      </c>
      <c r="B36" s="43">
        <v>98</v>
      </c>
      <c r="C36" s="44">
        <v>10118928347</v>
      </c>
      <c r="D36" s="88" t="s">
        <v>107</v>
      </c>
      <c r="E36" s="44" t="s">
        <v>108</v>
      </c>
      <c r="F36" s="43" t="s">
        <v>44</v>
      </c>
      <c r="G36" s="94" t="s">
        <v>96</v>
      </c>
      <c r="H36" s="45">
        <v>8.2928240740740733E-2</v>
      </c>
      <c r="I36" s="45">
        <f t="shared" si="1"/>
        <v>1.145833333333332E-3</v>
      </c>
      <c r="J36" s="52">
        <f t="shared" si="0"/>
        <v>37.683182135380321</v>
      </c>
      <c r="K36" s="44"/>
      <c r="L36" s="87"/>
    </row>
    <row r="37" spans="1:12" s="4" customFormat="1" ht="27" customHeight="1" x14ac:dyDescent="0.2">
      <c r="A37" s="42">
        <v>15</v>
      </c>
      <c r="B37" s="43">
        <v>87</v>
      </c>
      <c r="C37" s="44">
        <v>10055892491</v>
      </c>
      <c r="D37" s="88" t="s">
        <v>115</v>
      </c>
      <c r="E37" s="44" t="s">
        <v>116</v>
      </c>
      <c r="F37" s="43" t="s">
        <v>34</v>
      </c>
      <c r="G37" s="94" t="s">
        <v>50</v>
      </c>
      <c r="H37" s="45">
        <v>8.2928240740740733E-2</v>
      </c>
      <c r="I37" s="45">
        <f t="shared" si="1"/>
        <v>1.145833333333332E-3</v>
      </c>
      <c r="J37" s="52">
        <f t="shared" si="0"/>
        <v>37.683182135380321</v>
      </c>
      <c r="K37" s="44"/>
      <c r="L37" s="87"/>
    </row>
    <row r="38" spans="1:12" s="4" customFormat="1" ht="27" customHeight="1" x14ac:dyDescent="0.2">
      <c r="A38" s="42">
        <v>16</v>
      </c>
      <c r="B38" s="43">
        <v>95</v>
      </c>
      <c r="C38" s="44">
        <v>10092428553</v>
      </c>
      <c r="D38" s="88" t="s">
        <v>99</v>
      </c>
      <c r="E38" s="44" t="s">
        <v>100</v>
      </c>
      <c r="F38" s="43" t="s">
        <v>34</v>
      </c>
      <c r="G38" s="94" t="s">
        <v>123</v>
      </c>
      <c r="H38" s="45">
        <v>8.2928240740740733E-2</v>
      </c>
      <c r="I38" s="45">
        <f t="shared" si="1"/>
        <v>1.145833333333332E-3</v>
      </c>
      <c r="J38" s="52">
        <f t="shared" si="0"/>
        <v>37.683182135380321</v>
      </c>
      <c r="K38" s="44"/>
      <c r="L38" s="87"/>
    </row>
    <row r="39" spans="1:12" s="4" customFormat="1" ht="27" customHeight="1" x14ac:dyDescent="0.2">
      <c r="A39" s="42">
        <v>17</v>
      </c>
      <c r="B39" s="43">
        <v>92</v>
      </c>
      <c r="C39" s="44">
        <v>10083910539</v>
      </c>
      <c r="D39" s="88" t="s">
        <v>75</v>
      </c>
      <c r="E39" s="44" t="s">
        <v>76</v>
      </c>
      <c r="F39" s="44" t="s">
        <v>34</v>
      </c>
      <c r="G39" s="94" t="s">
        <v>40</v>
      </c>
      <c r="H39" s="45">
        <v>8.2928240740740733E-2</v>
      </c>
      <c r="I39" s="45">
        <f t="shared" si="1"/>
        <v>1.145833333333332E-3</v>
      </c>
      <c r="J39" s="52">
        <f t="shared" si="0"/>
        <v>37.683182135380321</v>
      </c>
      <c r="K39" s="44"/>
      <c r="L39" s="87"/>
    </row>
    <row r="40" spans="1:12" s="4" customFormat="1" ht="27" customHeight="1" x14ac:dyDescent="0.2">
      <c r="A40" s="42">
        <v>18</v>
      </c>
      <c r="B40" s="43">
        <v>86</v>
      </c>
      <c r="C40" s="44">
        <v>10055891380</v>
      </c>
      <c r="D40" s="88" t="s">
        <v>85</v>
      </c>
      <c r="E40" s="44" t="s">
        <v>86</v>
      </c>
      <c r="F40" s="44" t="s">
        <v>34</v>
      </c>
      <c r="G40" s="94" t="s">
        <v>50</v>
      </c>
      <c r="H40" s="45">
        <v>8.2928240740740733E-2</v>
      </c>
      <c r="I40" s="45">
        <f t="shared" si="1"/>
        <v>1.145833333333332E-3</v>
      </c>
      <c r="J40" s="52">
        <f t="shared" si="0"/>
        <v>37.683182135380321</v>
      </c>
      <c r="K40" s="44"/>
      <c r="L40" s="87"/>
    </row>
    <row r="41" spans="1:12" s="4" customFormat="1" ht="27" customHeight="1" x14ac:dyDescent="0.2">
      <c r="A41" s="42">
        <v>19</v>
      </c>
      <c r="B41" s="43">
        <v>97</v>
      </c>
      <c r="C41" s="44">
        <v>10091882525</v>
      </c>
      <c r="D41" s="88" t="s">
        <v>94</v>
      </c>
      <c r="E41" s="44" t="s">
        <v>95</v>
      </c>
      <c r="F41" s="43" t="s">
        <v>44</v>
      </c>
      <c r="G41" s="94" t="s">
        <v>96</v>
      </c>
      <c r="H41" s="45">
        <v>8.3078703703703696E-2</v>
      </c>
      <c r="I41" s="45">
        <f t="shared" si="1"/>
        <v>1.2962962962962954E-3</v>
      </c>
      <c r="J41" s="52">
        <f t="shared" si="0"/>
        <v>37.614934522151017</v>
      </c>
      <c r="K41" s="44"/>
      <c r="L41" s="87"/>
    </row>
    <row r="42" spans="1:12" s="4" customFormat="1" ht="27" customHeight="1" x14ac:dyDescent="0.2">
      <c r="A42" s="42">
        <v>20</v>
      </c>
      <c r="B42" s="43">
        <v>80</v>
      </c>
      <c r="C42" s="44">
        <v>10085322493</v>
      </c>
      <c r="D42" s="88" t="s">
        <v>103</v>
      </c>
      <c r="E42" s="44" t="s">
        <v>104</v>
      </c>
      <c r="F42" s="43" t="s">
        <v>44</v>
      </c>
      <c r="G42" s="94" t="s">
        <v>27</v>
      </c>
      <c r="H42" s="45">
        <v>8.3078703703703696E-2</v>
      </c>
      <c r="I42" s="45">
        <f t="shared" si="1"/>
        <v>1.2962962962962954E-3</v>
      </c>
      <c r="J42" s="52">
        <f t="shared" si="0"/>
        <v>37.614934522151017</v>
      </c>
      <c r="K42" s="44"/>
      <c r="L42" s="87"/>
    </row>
    <row r="43" spans="1:12" s="4" customFormat="1" ht="27" customHeight="1" x14ac:dyDescent="0.2">
      <c r="A43" s="42">
        <v>21</v>
      </c>
      <c r="B43" s="43">
        <v>99</v>
      </c>
      <c r="C43" s="44">
        <v>10052470819</v>
      </c>
      <c r="D43" s="88" t="s">
        <v>87</v>
      </c>
      <c r="E43" s="44" t="s">
        <v>88</v>
      </c>
      <c r="F43" s="43" t="s">
        <v>34</v>
      </c>
      <c r="G43" s="94" t="s">
        <v>124</v>
      </c>
      <c r="H43" s="45">
        <v>8.3252314814814821E-2</v>
      </c>
      <c r="I43" s="45">
        <f t="shared" si="1"/>
        <v>1.4699074074074198E-3</v>
      </c>
      <c r="J43" s="52">
        <f t="shared" si="0"/>
        <v>37.536493813429722</v>
      </c>
      <c r="K43" s="44"/>
      <c r="L43" s="87"/>
    </row>
    <row r="44" spans="1:12" s="4" customFormat="1" ht="27" customHeight="1" x14ac:dyDescent="0.2">
      <c r="A44" s="42">
        <v>22</v>
      </c>
      <c r="B44" s="43">
        <v>88</v>
      </c>
      <c r="C44" s="44">
        <v>10099807425</v>
      </c>
      <c r="D44" s="88" t="s">
        <v>105</v>
      </c>
      <c r="E44" s="44" t="s">
        <v>106</v>
      </c>
      <c r="F44" s="43" t="s">
        <v>44</v>
      </c>
      <c r="G44" s="94" t="s">
        <v>50</v>
      </c>
      <c r="H44" s="45">
        <v>8.3645833333333322E-2</v>
      </c>
      <c r="I44" s="45">
        <f t="shared" si="1"/>
        <v>1.8634259259259212E-3</v>
      </c>
      <c r="J44" s="52">
        <f t="shared" si="0"/>
        <v>37.359900373599004</v>
      </c>
      <c r="K44" s="44"/>
      <c r="L44" s="87"/>
    </row>
    <row r="45" spans="1:12" s="4" customFormat="1" ht="27" customHeight="1" x14ac:dyDescent="0.2">
      <c r="A45" s="42" t="s">
        <v>122</v>
      </c>
      <c r="B45" s="43">
        <v>77</v>
      </c>
      <c r="C45" s="44">
        <v>10062501225</v>
      </c>
      <c r="D45" s="88" t="s">
        <v>83</v>
      </c>
      <c r="E45" s="44" t="s">
        <v>84</v>
      </c>
      <c r="F45" s="43" t="s">
        <v>34</v>
      </c>
      <c r="G45" s="94" t="s">
        <v>49</v>
      </c>
      <c r="H45" s="45"/>
      <c r="I45" s="45"/>
      <c r="J45" s="52" t="str">
        <f t="shared" si="0"/>
        <v/>
      </c>
      <c r="K45" s="44"/>
      <c r="L45" s="87"/>
    </row>
    <row r="46" spans="1:12" s="4" customFormat="1" ht="27" customHeight="1" x14ac:dyDescent="0.2">
      <c r="A46" s="42" t="s">
        <v>122</v>
      </c>
      <c r="B46" s="43">
        <v>78</v>
      </c>
      <c r="C46" s="44">
        <v>10080745511</v>
      </c>
      <c r="D46" s="88" t="s">
        <v>97</v>
      </c>
      <c r="E46" s="44" t="s">
        <v>98</v>
      </c>
      <c r="F46" s="43" t="s">
        <v>34</v>
      </c>
      <c r="G46" s="94" t="s">
        <v>49</v>
      </c>
      <c r="H46" s="45"/>
      <c r="I46" s="45"/>
      <c r="J46" s="52" t="str">
        <f t="shared" si="0"/>
        <v/>
      </c>
      <c r="K46" s="44"/>
      <c r="L46" s="87"/>
    </row>
    <row r="47" spans="1:12" s="4" customFormat="1" ht="27" customHeight="1" x14ac:dyDescent="0.2">
      <c r="A47" s="42" t="s">
        <v>122</v>
      </c>
      <c r="B47" s="43">
        <v>82</v>
      </c>
      <c r="C47" s="44">
        <v>10105862548</v>
      </c>
      <c r="D47" s="88" t="s">
        <v>109</v>
      </c>
      <c r="E47" s="44" t="s">
        <v>110</v>
      </c>
      <c r="F47" s="43" t="s">
        <v>44</v>
      </c>
      <c r="G47" s="94" t="s">
        <v>42</v>
      </c>
      <c r="H47" s="45"/>
      <c r="I47" s="45"/>
      <c r="J47" s="52" t="str">
        <f t="shared" si="0"/>
        <v/>
      </c>
      <c r="K47" s="44"/>
      <c r="L47" s="87"/>
    </row>
    <row r="48" spans="1:12" s="4" customFormat="1" ht="27" customHeight="1" thickBot="1" x14ac:dyDescent="0.25">
      <c r="A48" s="89" t="s">
        <v>122</v>
      </c>
      <c r="B48" s="46">
        <v>93</v>
      </c>
      <c r="C48" s="47">
        <v>10091883535</v>
      </c>
      <c r="D48" s="90" t="s">
        <v>79</v>
      </c>
      <c r="E48" s="47" t="s">
        <v>80</v>
      </c>
      <c r="F48" s="47" t="s">
        <v>34</v>
      </c>
      <c r="G48" s="95" t="s">
        <v>41</v>
      </c>
      <c r="H48" s="91"/>
      <c r="I48" s="91"/>
      <c r="J48" s="92" t="str">
        <f t="shared" si="0"/>
        <v/>
      </c>
      <c r="K48" s="47"/>
      <c r="L48" s="93"/>
    </row>
    <row r="49" spans="1:12" s="4" customFormat="1" ht="4.5" customHeight="1" thickTop="1" thickBot="1" x14ac:dyDescent="0.25">
      <c r="A49" s="34"/>
      <c r="B49" s="38"/>
      <c r="C49" s="39"/>
      <c r="D49" s="24"/>
      <c r="E49" s="24"/>
      <c r="F49" s="34"/>
      <c r="G49" s="24"/>
      <c r="H49" s="40"/>
      <c r="I49" s="40"/>
      <c r="J49" s="41"/>
      <c r="K49" s="41"/>
      <c r="L49" s="41"/>
    </row>
    <row r="50" spans="1:12" s="4" customFormat="1" ht="18" customHeight="1" thickTop="1" x14ac:dyDescent="0.2">
      <c r="A50" s="119" t="s">
        <v>5</v>
      </c>
      <c r="B50" s="120"/>
      <c r="C50" s="120"/>
      <c r="D50" s="120"/>
      <c r="E50" s="32"/>
      <c r="F50" s="32"/>
      <c r="G50" s="120" t="s">
        <v>6</v>
      </c>
      <c r="H50" s="120"/>
      <c r="I50" s="120"/>
      <c r="J50" s="120"/>
      <c r="K50" s="120"/>
      <c r="L50" s="121"/>
    </row>
    <row r="51" spans="1:12" s="4" customFormat="1" ht="12" customHeight="1" x14ac:dyDescent="0.2">
      <c r="A51" s="15" t="s">
        <v>125</v>
      </c>
      <c r="B51" s="16"/>
      <c r="C51" s="18"/>
      <c r="D51" s="17"/>
      <c r="E51" s="25"/>
      <c r="F51" s="26"/>
      <c r="G51" s="55" t="s">
        <v>35</v>
      </c>
      <c r="H51" s="35">
        <v>8</v>
      </c>
      <c r="I51" s="36"/>
      <c r="J51" s="1"/>
      <c r="K51" s="53" t="s">
        <v>33</v>
      </c>
      <c r="L51" s="33">
        <f>COUNTIF(F23:F48,"ЗМС")</f>
        <v>0</v>
      </c>
    </row>
    <row r="52" spans="1:12" s="4" customFormat="1" ht="12" customHeight="1" x14ac:dyDescent="0.2">
      <c r="A52" s="15" t="s">
        <v>126</v>
      </c>
      <c r="B52" s="5"/>
      <c r="C52" s="19"/>
      <c r="D52" s="12"/>
      <c r="E52" s="27"/>
      <c r="F52" s="28"/>
      <c r="G52" s="55" t="s">
        <v>28</v>
      </c>
      <c r="H52" s="35">
        <f>H53+H58</f>
        <v>26</v>
      </c>
      <c r="I52" s="36"/>
      <c r="J52" s="1"/>
      <c r="K52" s="53" t="s">
        <v>21</v>
      </c>
      <c r="L52" s="33">
        <f>COUNTIF(F23:F48,"МСМК")</f>
        <v>0</v>
      </c>
    </row>
    <row r="53" spans="1:12" s="4" customFormat="1" ht="12" customHeight="1" x14ac:dyDescent="0.2">
      <c r="A53" s="15" t="s">
        <v>127</v>
      </c>
      <c r="B53" s="5"/>
      <c r="C53" s="20"/>
      <c r="D53" s="12"/>
      <c r="E53" s="27"/>
      <c r="F53" s="28"/>
      <c r="G53" s="55" t="s">
        <v>29</v>
      </c>
      <c r="H53" s="35">
        <f>H54+H55+H57</f>
        <v>26</v>
      </c>
      <c r="I53" s="36"/>
      <c r="J53" s="1"/>
      <c r="K53" s="53" t="s">
        <v>24</v>
      </c>
      <c r="L53" s="33">
        <f>COUNTIF(F23:F48,"МС")</f>
        <v>0</v>
      </c>
    </row>
    <row r="54" spans="1:12" s="4" customFormat="1" ht="12" customHeight="1" x14ac:dyDescent="0.2">
      <c r="A54" s="15" t="s">
        <v>64</v>
      </c>
      <c r="B54" s="5"/>
      <c r="C54" s="20"/>
      <c r="D54" s="12"/>
      <c r="G54" s="55" t="s">
        <v>30</v>
      </c>
      <c r="H54" s="35">
        <f>COUNT(A23:A48)</f>
        <v>22</v>
      </c>
      <c r="I54" s="36"/>
      <c r="J54" s="1"/>
      <c r="K54" s="53" t="s">
        <v>34</v>
      </c>
      <c r="L54" s="33">
        <f>COUNTIF(F23:F48,"КМС")</f>
        <v>18</v>
      </c>
    </row>
    <row r="55" spans="1:12" s="4" customFormat="1" ht="12" customHeight="1" x14ac:dyDescent="0.2">
      <c r="A55" s="58"/>
      <c r="B55" s="5"/>
      <c r="C55" s="20"/>
      <c r="D55" s="12"/>
      <c r="E55" s="27"/>
      <c r="F55" s="28"/>
      <c r="G55" s="55" t="s">
        <v>31</v>
      </c>
      <c r="H55" s="35">
        <f>COUNTIF(A23:A48,"НФ")</f>
        <v>4</v>
      </c>
      <c r="I55" s="36"/>
      <c r="J55" s="1"/>
      <c r="K55" s="53" t="s">
        <v>44</v>
      </c>
      <c r="L55" s="33">
        <f>COUNTIF(F23:F48,"1 СР")</f>
        <v>8</v>
      </c>
    </row>
    <row r="56" spans="1:12" s="4" customFormat="1" ht="12" customHeight="1" x14ac:dyDescent="0.2">
      <c r="A56" s="15"/>
      <c r="B56" s="5"/>
      <c r="C56" s="20"/>
      <c r="D56" s="12"/>
      <c r="E56" s="27"/>
      <c r="F56" s="28"/>
      <c r="G56" s="53" t="s">
        <v>52</v>
      </c>
      <c r="H56" s="54">
        <f>COUNTIF(A23:A48,"ЛИМ")</f>
        <v>0</v>
      </c>
      <c r="I56" s="36"/>
      <c r="J56" s="1"/>
      <c r="K56" s="22" t="s">
        <v>47</v>
      </c>
      <c r="L56" s="31">
        <f>COUNTIF(F23:F48,"2 СР")</f>
        <v>0</v>
      </c>
    </row>
    <row r="57" spans="1:12" s="4" customFormat="1" ht="12" customHeight="1" x14ac:dyDescent="0.2">
      <c r="A57" s="15"/>
      <c r="B57" s="5"/>
      <c r="C57" s="5"/>
      <c r="D57" s="12"/>
      <c r="E57" s="27"/>
      <c r="F57" s="28"/>
      <c r="G57" s="55" t="s">
        <v>36</v>
      </c>
      <c r="H57" s="35">
        <f>COUNTIF(A23:A48,"ДСКВ")</f>
        <v>0</v>
      </c>
      <c r="I57" s="36"/>
      <c r="J57" s="1"/>
      <c r="K57" s="22" t="s">
        <v>48</v>
      </c>
      <c r="L57" s="33">
        <f>COUNTIF(F23:F48,"3 СР")</f>
        <v>0</v>
      </c>
    </row>
    <row r="58" spans="1:12" s="4" customFormat="1" ht="12" customHeight="1" x14ac:dyDescent="0.2">
      <c r="A58" s="15"/>
      <c r="B58" s="5"/>
      <c r="C58" s="5"/>
      <c r="D58" s="12"/>
      <c r="E58" s="29"/>
      <c r="F58" s="30"/>
      <c r="G58" s="55" t="s">
        <v>32</v>
      </c>
      <c r="H58" s="35">
        <f>COUNTIF(A23:A48,"НС")</f>
        <v>0</v>
      </c>
      <c r="I58" s="37"/>
      <c r="J58" s="56"/>
      <c r="K58" s="57"/>
      <c r="L58" s="59"/>
    </row>
    <row r="59" spans="1:12" s="4" customFormat="1" ht="6.75" customHeight="1" x14ac:dyDescent="0.2">
      <c r="A59" s="7"/>
      <c r="B59" s="51"/>
      <c r="C59" s="51"/>
      <c r="D59" s="1"/>
      <c r="E59" s="1"/>
      <c r="F59" s="1"/>
      <c r="G59" s="1"/>
      <c r="H59" s="1"/>
      <c r="I59" s="1"/>
      <c r="J59" s="23"/>
      <c r="K59" s="1"/>
      <c r="L59" s="8"/>
    </row>
    <row r="60" spans="1:12" s="4" customFormat="1" ht="15.75" customHeight="1" x14ac:dyDescent="0.2">
      <c r="A60" s="116" t="s">
        <v>3</v>
      </c>
      <c r="B60" s="117"/>
      <c r="C60" s="117"/>
      <c r="D60" s="117"/>
      <c r="E60" s="117" t="s">
        <v>12</v>
      </c>
      <c r="F60" s="117"/>
      <c r="G60" s="117"/>
      <c r="H60" s="117"/>
      <c r="I60" s="117" t="s">
        <v>4</v>
      </c>
      <c r="J60" s="117"/>
      <c r="K60" s="117"/>
      <c r="L60" s="118"/>
    </row>
    <row r="61" spans="1:12" s="4" customFormat="1" ht="9.75" customHeight="1" x14ac:dyDescent="0.2">
      <c r="A61" s="101"/>
      <c r="B61" s="102"/>
      <c r="C61" s="102"/>
      <c r="D61" s="102"/>
      <c r="E61" s="102"/>
      <c r="F61" s="103"/>
      <c r="G61" s="103"/>
      <c r="H61" s="103"/>
      <c r="I61" s="103"/>
      <c r="J61" s="103"/>
      <c r="K61" s="103"/>
      <c r="L61" s="104"/>
    </row>
    <row r="62" spans="1:12" s="4" customFormat="1" ht="9.75" customHeight="1" x14ac:dyDescent="0.2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50"/>
    </row>
    <row r="63" spans="1:12" s="4" customFormat="1" ht="9.75" customHeight="1" x14ac:dyDescent="0.2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1:12" s="4" customFormat="1" ht="9.75" customHeight="1" x14ac:dyDescent="0.2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50"/>
    </row>
    <row r="65" spans="1:12" s="4" customFormat="1" ht="9.75" customHeight="1" x14ac:dyDescent="0.2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5"/>
    </row>
    <row r="66" spans="1:12" s="4" customFormat="1" ht="9.75" customHeight="1" x14ac:dyDescent="0.2">
      <c r="A66" s="101"/>
      <c r="B66" s="102"/>
      <c r="C66" s="102"/>
      <c r="D66" s="102"/>
      <c r="E66" s="102"/>
      <c r="F66" s="106"/>
      <c r="G66" s="106"/>
      <c r="H66" s="106"/>
      <c r="I66" s="106"/>
      <c r="J66" s="106"/>
      <c r="K66" s="106"/>
      <c r="L66" s="107"/>
    </row>
    <row r="67" spans="1:12" s="4" customFormat="1" ht="15.75" customHeight="1" thickBot="1" x14ac:dyDescent="0.25">
      <c r="A67" s="108"/>
      <c r="B67" s="99"/>
      <c r="C67" s="99"/>
      <c r="D67" s="99"/>
      <c r="E67" s="99" t="str">
        <f>G17</f>
        <v>Стародубцев А.Ю. (ВК, г. Хабаровск)</v>
      </c>
      <c r="F67" s="99"/>
      <c r="G67" s="99"/>
      <c r="H67" s="99"/>
      <c r="I67" s="99" t="str">
        <f>G18</f>
        <v>Шатрыгина Е.В. (ВК, г. Верхняя Пышма)</v>
      </c>
      <c r="J67" s="99"/>
      <c r="K67" s="99"/>
      <c r="L67" s="100"/>
    </row>
    <row r="68" spans="1:12" s="4" customFormat="1" ht="14.25" customHeight="1" thickTop="1" x14ac:dyDescent="0.2">
      <c r="A68" s="1"/>
      <c r="B68" s="6"/>
      <c r="C68" s="6"/>
      <c r="D68" s="1"/>
      <c r="E68" s="1"/>
      <c r="F68" s="1"/>
      <c r="G68" s="1"/>
      <c r="H68" s="1"/>
      <c r="I68" s="1"/>
      <c r="J68" s="23"/>
      <c r="K68" s="1"/>
      <c r="L68" s="1"/>
    </row>
    <row r="76" spans="1:12" ht="9.75" customHeight="1" x14ac:dyDescent="0.2"/>
  </sheetData>
  <mergeCells count="45">
    <mergeCell ref="A13:D13"/>
    <mergeCell ref="A14:D14"/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H15:L15"/>
    <mergeCell ref="E21:E22"/>
    <mergeCell ref="A60:D60"/>
    <mergeCell ref="E60:H60"/>
    <mergeCell ref="I60:L60"/>
    <mergeCell ref="F21:F22"/>
    <mergeCell ref="G21:G22"/>
    <mergeCell ref="H21:H22"/>
    <mergeCell ref="A50:D50"/>
    <mergeCell ref="G50:L50"/>
    <mergeCell ref="L21:L22"/>
    <mergeCell ref="A15:G15"/>
    <mergeCell ref="K21:K22"/>
    <mergeCell ref="I21:I22"/>
    <mergeCell ref="H16:L16"/>
    <mergeCell ref="J21:J22"/>
    <mergeCell ref="H17:L17"/>
    <mergeCell ref="H18:L18"/>
    <mergeCell ref="I67:L67"/>
    <mergeCell ref="A61:E61"/>
    <mergeCell ref="F61:L61"/>
    <mergeCell ref="A65:E65"/>
    <mergeCell ref="F65:L65"/>
    <mergeCell ref="A66:E66"/>
    <mergeCell ref="F66:L66"/>
    <mergeCell ref="A67:D67"/>
    <mergeCell ref="E67:H67"/>
    <mergeCell ref="C21:C22"/>
    <mergeCell ref="D21:D22"/>
    <mergeCell ref="A21:A22"/>
    <mergeCell ref="B21:B22"/>
  </mergeCells>
  <conditionalFormatting sqref="B51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57:G58 G51:G55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5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2021-07-27T12:44:15Z</dcterms:modified>
</cp:coreProperties>
</file>