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гонка'!$A$1:$L$46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2" l="1"/>
  <c r="J23" i="2" l="1"/>
  <c r="J28" i="2"/>
  <c r="J27" i="2"/>
  <c r="J26" i="2"/>
  <c r="J25" i="2"/>
  <c r="J24" i="2"/>
  <c r="I28" i="2"/>
  <c r="I27" i="2"/>
  <c r="I26" i="2"/>
  <c r="I25" i="2"/>
  <c r="I24" i="2"/>
  <c r="H38" i="2" l="1"/>
  <c r="H37" i="2"/>
  <c r="H36" i="2"/>
  <c r="H35" i="2"/>
  <c r="H34" i="2"/>
  <c r="L35" i="2"/>
  <c r="L34" i="2"/>
  <c r="L33" i="2"/>
  <c r="L32" i="2"/>
  <c r="L31" i="2"/>
  <c r="L36" i="2"/>
  <c r="L37" i="2"/>
  <c r="H46" i="2"/>
  <c r="E46" i="2"/>
  <c r="H33" i="2" l="1"/>
  <c r="H32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<sst xmlns="http://schemas.openxmlformats.org/spreadsheetml/2006/main" count="335" uniqueCount="228">
  <si>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</si>
  <si>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</si>
  <si>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</si>
  <si>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</si>
  <si>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</si>
  <si>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</si>
  <si>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</si>
  <si>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</si>
  <si>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</si>
  <si>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</si>
  <si>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</si>
  <si>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</si>
  <si>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</si>
  <si>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</si>
  <si>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</si>
  <si>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</si>
  <si>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</si>
  <si>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</si>
  <si>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</si>
  <si>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</si>
  <si>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</si>
  <si>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</si>
  <si>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</si>
  <si>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</si>
  <si>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</si>
  <si>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</si>
  <si>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</si>
  <si>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</si>
  <si>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</si>
  <si>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</si>
  <si>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</si>
  <si>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</si>
  <si>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</si>
  <si>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</si>
  <si>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</si>
  <si>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</si>
  <si>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</si>
  <si>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</si>
  <si>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</si>
  <si>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</si>
  <si>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</si>
  <si>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</si>
  <si>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</si>
  <si>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</si>
  <si>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</si>
  <si>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</si>
  <si>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</si>
  <si>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</si>
  <si>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</si>
  <si>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</si>
  <si>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</si>
  <si>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</si>
  <si>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</si>
  <si>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</si>
  <si>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</si>
  <si>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</si>
  <si>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</si>
  <si>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</si>
  <si>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</si>
  <si>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</si>
  <si>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</si>
  <si>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</si>
  <si>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</si>
  <si>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</si>
  <si>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</si>
  <si>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</si>
  <si>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</si>
  <si>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</si>
  <si>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</si>
  <si>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</si>
  <si>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</si>
  <si>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</si>
  <si>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</si>
  <si>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</si>
  <si>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</si>
  <si>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</si>
  <si>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</si>
  <si>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</si>
  <si>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</si>
  <si>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</si>
  <si>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</si>
  <si>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</si>
  <si>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</si>
  <si>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</si>
  <si>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</si>
  <si>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</si>
  <si>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</si>
  <si>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</si>
  <si>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</si>
  <si>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</si>
  <si>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</si>
  <si>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</si>
  <si>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</si>
  <si>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</si>
  <si>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</si>
  <si>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</si>
  <si>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</si>
  <si>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</si>
  <si>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</si>
  <si>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</si>
  <si>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</si>
  <si>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</si>
  <si>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</si>
  <si>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</si>
  <si>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</si>
  <si>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</si>
  <si>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</si>
  <si>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</si>
  <si>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</si>
  <si>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</si>
  <si>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</si>
  <si>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</si>
  <si>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</si>
  <si>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</si>
  <si>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</si>
  <si>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</si>
  <si>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</si>
  <si>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</si>
  <si>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</si>
  <si>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</si>
  <si>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</si>
  <si>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</si>
  <si>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</si>
  <si>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</si>
  <si>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</si>
  <si>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</si>
  <si>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</si>
  <si>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</si>
  <si>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</si>
  <si>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</si>
  <si>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</si>
  <si>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</si>
  <si>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</si>
  <si>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</si>
  <si>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</si>
  <si>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</si>
  <si>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</si>
  <si>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</si>
  <si>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</si>
  <si>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</si>
  <si>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</si>
  <si>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</si>
  <si>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</si>
  <si>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</si>
  <si>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</si>
  <si>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</si>
  <si>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</si>
  <si>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</si>
  <si>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</si>
  <si>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</si>
  <si>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</si>
  <si>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</si>
  <si>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</si>
  <si>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</si>
  <si>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</si>
  <si>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</si>
  <si>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</si>
  <si>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</si>
  <si>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</si>
  <si>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</si>
  <si>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</si>
  <si>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</si>
  <si>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</si>
  <si>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</si>
  <si>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</si>
  <si>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</si>
  <si>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</si>
  <si>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</si>
  <si>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</si>
  <si>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</si>
  <si>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</si>
  <si>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</si>
  <si>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</si>
  <si>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</si>
  <si>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</si>
  <si>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</si>
  <si>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</si>
  <si>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</si>
  <si>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</si>
  <si>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</si>
  <si>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</si>
  <si>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</si>
  <si>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</si>
  <si>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</si>
  <si>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</si>
  <si>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</si>
  <si>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</si>
  <si>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</si>
  <si>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</si>
  <si>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</si>
  <si>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ЖЕРЕБЦОВА М.С. (ВК, г. ЧИТА)</t>
  </si>
  <si>
    <t>КЛЮЧНИКОВА О.А. (ВК, г. ЧИТА)</t>
  </si>
  <si>
    <t>Иркутская область</t>
  </si>
  <si>
    <t>СУДЬЯ НА ФИНИШЕ</t>
  </si>
  <si>
    <t xml:space="preserve">Ветер: </t>
  </si>
  <si>
    <t>Министерство спорта Иркутской области</t>
  </si>
  <si>
    <t>Федерация велосипедного спорта Иркутской области</t>
  </si>
  <si>
    <t>X Мемориал памяти МС СССР В.М. Киселева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</si>
  <si>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Усолье-Сибирское</t>
    </r>
  </si>
  <si>
    <t>№ ЕКП 2021: 33282</t>
  </si>
  <si>
    <t>ПУСТЫНСКИЙ А.Л. (ВК, г. УСОЛЬЕ-СИБИРСКОЕ)</t>
  </si>
  <si>
    <t>НАЗВАНИЕ ТРАССЫ / РЕГ. НОМЕР: п. Тельма-п.Б.Елань</t>
  </si>
  <si>
    <t>Администрация г. УСОЛЬЕ-СИБИРСКОЕ И УСОЛЬСКОГО РАЙОНА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</si>
  <si>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сентября 2021 года</t>
    </r>
  </si>
  <si>
    <t>шоссе - групповая гонка</t>
  </si>
  <si>
    <t>Температура: +4</t>
  </si>
  <si>
    <t>Влажность: 77%</t>
  </si>
  <si>
    <t>Осадки: дождь</t>
  </si>
  <si>
    <t>№ ВРВС: 0080611811Я</t>
  </si>
  <si>
    <t>Хабаровский край, Забайкальский край</t>
  </si>
  <si>
    <t>Юниорки 17-18 лет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</si>
  <si>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</si>
  <si>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33м</t>
    </r>
  </si>
  <si>
    <t>30,0 км/2</t>
  </si>
  <si>
    <t>СИМАКОВА Алена</t>
  </si>
  <si>
    <t>05.11.2004</t>
  </si>
  <si>
    <t>СОЛДАТОВА Екатерина</t>
  </si>
  <si>
    <t>17.09.2004</t>
  </si>
  <si>
    <t>Республика Хакасия</t>
  </si>
  <si>
    <t>ДМИТРОЦ Карина</t>
  </si>
  <si>
    <t>16.11.2003</t>
  </si>
  <si>
    <t>ИВАНОВА Марианна</t>
  </si>
  <si>
    <t>06.04.2004</t>
  </si>
  <si>
    <t>Хабаровский край</t>
  </si>
  <si>
    <t>СУЕТИНА Екатерина</t>
  </si>
  <si>
    <t>18.01.2004</t>
  </si>
  <si>
    <t>АБДУЛИНА Алена</t>
  </si>
  <si>
    <t>15.03.2003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</si>
</sst>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4" fillId="0" borderId="32" xfId="4" applyNumberFormat="1" applyFont="1" applyBorder="1" applyAlignment="1">
      <alignment horizontal="center" vertical="center"/>
    </xf>
    <xf numFmtId="164" fontId="3" fillId="0" borderId="44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7</xdr:col>
      <xdr:colOff>391584</xdr:colOff>
      <xdr:row>40</xdr:row>
      <xdr:rowOff>137583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0536" b="3003"/>
        <a:stretch/>
      </xdr:blipFill>
      <xdr:spPr>
        <a:xfrm>
          <a:off x="6233584" y="12721166"/>
          <a:ext cx="1213424" cy="412750"/>
        </a:xfrm>
        <a:prstGeom prst="rect">
          <a:avLst/>
        </a:prstGeom>
      </xdr:spPr>
    </xdr:pic>
    <xdr:clientData/>
  </xdr:oneCellAnchor>
  <xdr:oneCellAnchor>
    <xdr:from>
      <xdr:col>11</xdr:col>
      <xdr:colOff>120987</xdr:colOff>
      <xdr:row>0</xdr:row>
      <xdr:rowOff>21167</xdr:rowOff>
    </xdr:from>
    <xdr:ext cx="754080" cy="719666"/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3154" y="21167"/>
          <a:ext cx="754080" cy="719666"/>
        </a:xfrm>
        <a:prstGeom prst="rect">
          <a:avLst/>
        </a:prstGeom>
      </xdr:spPr>
    </xdr:pic>
    <xdr:clientData/>
  </xdr:oneCellAnchor>
  <xdr:oneCellAnchor>
    <xdr:from>
      <xdr:col>9</xdr:col>
      <xdr:colOff>624416</xdr:colOff>
      <xdr:row>41</xdr:row>
      <xdr:rowOff>0</xdr:rowOff>
    </xdr:from>
    <xdr:ext cx="1056865" cy="381000"/>
    <xdr:pic>
      <xdr:nvPicPr>
        <xdr:cNvPr id="13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8381999" y="12742333"/>
          <a:ext cx="1056865" cy="381000"/>
        </a:xfrm>
        <a:prstGeom prst="rect">
          <a:avLst/>
        </a:prstGeom>
      </xdr:spPr>
    </xdr:pic>
    <xdr:clientData/>
  </xdr:oneCellAnchor>
  <xdr:oneCellAnchor>
    <xdr:from>
      <xdr:col>4</xdr:col>
      <xdr:colOff>645583</xdr:colOff>
      <xdr:row>40</xdr:row>
      <xdr:rowOff>148166</xdr:rowOff>
    </xdr:from>
    <xdr:ext cx="1537143" cy="359834"/>
    <xdr:pic>
      <xdr:nvPicPr>
        <xdr:cNvPr id="14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3937000" y="12731749"/>
          <a:ext cx="1537143" cy="359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9" t="s">
        <v>37</v>
      </c>
      <c r="B1" s="189"/>
      <c r="C1" s="189"/>
      <c r="D1" s="189"/>
      <c r="E1" s="189"/>
      <c r="F1" s="189"/>
      <c r="G1" s="189"/>
    </row>
    <row r="2" spans="1:9" ht="15.75" customHeight="1" x14ac:dyDescent="0.2">
      <c r="A2" s="190" t="s">
        <v>60</v>
      </c>
      <c r="B2" s="190"/>
      <c r="C2" s="190"/>
      <c r="D2" s="190"/>
      <c r="E2" s="190"/>
      <c r="F2" s="190"/>
      <c r="G2" s="190"/>
    </row>
    <row r="3" spans="1:9" ht="21" x14ac:dyDescent="0.2">
      <c r="A3" s="189" t="s">
        <v>38</v>
      </c>
      <c r="B3" s="189"/>
      <c r="C3" s="189"/>
      <c r="D3" s="189"/>
      <c r="E3" s="189"/>
      <c r="F3" s="189"/>
      <c r="G3" s="189"/>
    </row>
    <row r="4" spans="1:9" ht="21" x14ac:dyDescent="0.2">
      <c r="A4" s="189" t="s">
        <v>54</v>
      </c>
      <c r="B4" s="189"/>
      <c r="C4" s="189"/>
      <c r="D4" s="189"/>
      <c r="E4" s="189"/>
      <c r="F4" s="189"/>
      <c r="G4" s="189"/>
    </row>
    <row r="5" spans="1:9" s="2" customFormat="1" ht="28.5" x14ac:dyDescent="0.2">
      <c r="A5" s="191" t="s">
        <v>25</v>
      </c>
      <c r="B5" s="191"/>
      <c r="C5" s="191"/>
      <c r="D5" s="191"/>
      <c r="E5" s="191"/>
      <c r="F5" s="191"/>
      <c r="G5" s="191"/>
      <c r="I5" s="3"/>
    </row>
    <row r="6" spans="1:9" s="2" customFormat="1" ht="18" customHeight="1" thickBot="1" x14ac:dyDescent="0.25">
      <c r="A6" s="192" t="s">
        <v>40</v>
      </c>
      <c r="B6" s="192"/>
      <c r="C6" s="192"/>
      <c r="D6" s="192"/>
      <c r="E6" s="192"/>
      <c r="F6" s="192"/>
      <c r="G6" s="192"/>
    </row>
    <row r="7" spans="1:9" ht="18" customHeight="1" thickTop="1" x14ac:dyDescent="0.2">
      <c r="A7" s="193" t="s">
        <v>0</v>
      </c>
      <c r="B7" s="194"/>
      <c r="C7" s="194"/>
      <c r="D7" s="194"/>
      <c r="E7" s="194"/>
      <c r="F7" s="194"/>
      <c r="G7" s="195"/>
    </row>
    <row r="8" spans="1:9" ht="18" customHeight="1" x14ac:dyDescent="0.2">
      <c r="A8" s="196" t="s">
        <v>1</v>
      </c>
      <c r="B8" s="197"/>
      <c r="C8" s="197"/>
      <c r="D8" s="197"/>
      <c r="E8" s="197"/>
      <c r="F8" s="197"/>
      <c r="G8" s="198"/>
    </row>
    <row r="9" spans="1:9" ht="19.5" customHeight="1" x14ac:dyDescent="0.2">
      <c r="A9" s="196" t="s">
        <v>2</v>
      </c>
      <c r="B9" s="197"/>
      <c r="C9" s="197"/>
      <c r="D9" s="197"/>
      <c r="E9" s="197"/>
      <c r="F9" s="197"/>
      <c r="G9" s="198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9" t="s">
        <v>27</v>
      </c>
      <c r="E11" s="199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2" t="s">
        <v>26</v>
      </c>
      <c r="B18" s="184" t="s">
        <v>19</v>
      </c>
      <c r="C18" s="184" t="s">
        <v>20</v>
      </c>
      <c r="D18" s="186" t="s">
        <v>21</v>
      </c>
      <c r="E18" s="184" t="s">
        <v>22</v>
      </c>
      <c r="F18" s="184" t="s">
        <v>29</v>
      </c>
      <c r="G18" s="180" t="s">
        <v>23</v>
      </c>
    </row>
    <row r="19" spans="1:13" s="36" customFormat="1" ht="22.5" customHeight="1" x14ac:dyDescent="0.2">
      <c r="A19" s="183"/>
      <c r="B19" s="185"/>
      <c r="C19" s="185"/>
      <c r="D19" s="187"/>
      <c r="E19" s="185"/>
      <c r="F19" s="188"/>
      <c r="G19" s="181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1.4271941491439066E-2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0.69213606425969321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0.89094139026315744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0.55710434526459074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0.28075572627502587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0.19464276281277437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5.0969316022165034E-2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0.14738152678452543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0.60477586963954111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0.24725256814978458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2.6885005940936679E-2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0.42028620882114942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9.4838933808784942E-2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0.89144702382856411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0.29636745821521138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0.36716870901995813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0.89097066165087824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0.66157211446056907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0.97217749479063931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0.71422972486151082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0.97013894173544002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0.19671973026473799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0.70244697371176767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0.52373185904250186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0.86949981276203592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0.20465289989477498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0.98164643792185557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0.34129670416513447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0.44295024096943525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0.28740923561793896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0.53750058745045504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0.8692875139938645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0.6453633395983539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0.90870372159563262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0.79052771109459286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0.48522909007356663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0.86249703460719285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0.79607384472989873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0.36802292749680787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0.98315723601438598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0.41572632797048303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0.31143270939878043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0.53921869277197554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0.52449012557771346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0.84644326057432073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0.57435891212925139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0.48454140467216233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0.61776481163659391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0.65346390721351444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0.57398701150598375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7.0780426747051206E-2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0.95323563751394835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0.47529185797214757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0.93626746864898536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4.7676114645779366E-3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0.72112556479191081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0.80572918835642149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0.91037121993592618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0.4964404126389319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0.80365245164111954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0.48420955067928306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0.26388938484766744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0.62322360963608225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0.86358003096901825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0.44187760634629591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0.68601723216112054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3.4677995722419586E-2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0.75799958042514071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0.85678179687746125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0.15164335033836918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0.40539223501907595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0.70785859997830203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0.84136366342987523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0.34068143725038524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0.90922769167516559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0.17633907440387619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6.798299037493527E-2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0.14513626797510693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0.93190790915991828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0.32678272198719804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0.6383266240460469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6.3002662716148183E-2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0.17495696526682025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0.94604308081920252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0.57662153814002481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0.42405766249648136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0.28530110005658016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0.36475273850366841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0.35494519562285209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0.13614512998628725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0.93672412701801377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0.1885189377104588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0.52514734266174501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tabSelected="1" view="pageBreakPreview" topLeftCell="A13" zoomScale="90" zoomScaleNormal="100" zoomScaleSheetLayoutView="90" workbookViewId="0">
      <selection activeCell="L25" sqref="L25"/>
    </sheetView>
  </sheetViews>
  <sheetFormatPr defaultRowHeight="12.75" x14ac:dyDescent="0.2"/>
  <cols>
    <col min="1" max="1" width="6.125" style="65" customWidth="1"/>
    <col min="2" max="2" width="6.125" style="96" customWidth="1"/>
    <col min="3" max="3" width="10.5" style="96" customWidth="1"/>
    <col min="4" max="4" width="20.375" style="65" customWidth="1"/>
    <col min="5" max="5" width="9.625" style="65" customWidth="1"/>
    <col min="6" max="6" width="6.75" style="65" customWidth="1"/>
    <col min="7" max="7" width="18.87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1" t="s">
        <v>37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ht="20.25" customHeight="1" x14ac:dyDescent="0.2">
      <c r="A2" s="231" t="s">
        <v>195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20.25" customHeight="1" x14ac:dyDescent="0.2">
      <c r="A3" s="231" t="s">
        <v>38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20.25" customHeight="1" x14ac:dyDescent="0.2">
      <c r="A4" s="231" t="s">
        <v>196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21.75" customHeight="1" x14ac:dyDescent="0.2">
      <c r="A5" s="233" t="s">
        <v>202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s="66" customFormat="1" ht="28.5" x14ac:dyDescent="0.2">
      <c r="A6" s="232" t="s">
        <v>39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s="66" customFormat="1" ht="18" customHeight="1" x14ac:dyDescent="0.2">
      <c r="A7" s="237" t="s">
        <v>40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 s="66" customFormat="1" ht="18" customHeight="1" thickBot="1" x14ac:dyDescent="0.25">
      <c r="A8" s="240" t="s">
        <v>197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9" spans="1:12" ht="18" customHeight="1" thickTop="1" x14ac:dyDescent="0.2">
      <c r="A9" s="216" t="s">
        <v>41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8"/>
    </row>
    <row r="10" spans="1:12" ht="18" customHeight="1" x14ac:dyDescent="0.2">
      <c r="A10" s="219" t="s">
        <v>204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1"/>
    </row>
    <row r="11" spans="1:12" ht="19.5" customHeight="1" x14ac:dyDescent="0.2">
      <c r="A11" s="219" t="s">
        <v>210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1"/>
    </row>
    <row r="12" spans="1:12" ht="5.2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15.75" x14ac:dyDescent="0.2">
      <c r="A13" s="144" t="s">
        <v>198</v>
      </c>
      <c r="B13" s="70"/>
      <c r="C13" s="97"/>
      <c r="D13" s="98"/>
      <c r="E13" s="71"/>
      <c r="F13" s="142"/>
      <c r="G13" s="145" t="s">
        <v>211</v>
      </c>
      <c r="H13" s="71"/>
      <c r="I13" s="71"/>
      <c r="J13" s="71"/>
      <c r="K13" s="72"/>
      <c r="L13" s="73" t="s">
        <v>208</v>
      </c>
    </row>
    <row r="14" spans="1:12" ht="15.75" x14ac:dyDescent="0.2">
      <c r="A14" s="74" t="s">
        <v>203</v>
      </c>
      <c r="B14" s="75"/>
      <c r="C14" s="99"/>
      <c r="D14" s="100"/>
      <c r="E14" s="76"/>
      <c r="F14" s="143"/>
      <c r="G14" s="146" t="s">
        <v>212</v>
      </c>
      <c r="H14" s="76"/>
      <c r="I14" s="76"/>
      <c r="J14" s="76"/>
      <c r="K14" s="77"/>
      <c r="L14" s="147" t="s">
        <v>199</v>
      </c>
    </row>
    <row r="15" spans="1:12" ht="15" x14ac:dyDescent="0.2">
      <c r="A15" s="222" t="s">
        <v>8</v>
      </c>
      <c r="B15" s="223"/>
      <c r="C15" s="223"/>
      <c r="D15" s="223"/>
      <c r="E15" s="223"/>
      <c r="F15" s="223"/>
      <c r="G15" s="224"/>
      <c r="H15" s="238" t="s">
        <v>9</v>
      </c>
      <c r="I15" s="223"/>
      <c r="J15" s="223"/>
      <c r="K15" s="223"/>
      <c r="L15" s="239"/>
    </row>
    <row r="16" spans="1:12" ht="15" x14ac:dyDescent="0.2">
      <c r="A16" s="78" t="s">
        <v>10</v>
      </c>
      <c r="B16" s="79"/>
      <c r="C16" s="79"/>
      <c r="D16" s="80"/>
      <c r="E16" s="81"/>
      <c r="F16" s="80"/>
      <c r="G16" s="82"/>
      <c r="H16" s="83" t="s">
        <v>201</v>
      </c>
      <c r="I16" s="84"/>
      <c r="J16" s="84"/>
      <c r="K16" s="84"/>
      <c r="L16" s="85"/>
    </row>
    <row r="17" spans="1:14" ht="15" x14ac:dyDescent="0.2">
      <c r="A17" s="78" t="s">
        <v>12</v>
      </c>
      <c r="B17" s="79"/>
      <c r="C17" s="79"/>
      <c r="D17" s="86"/>
      <c r="E17" s="81"/>
      <c r="F17" s="80"/>
      <c r="G17" s="148" t="s">
        <v>200</v>
      </c>
      <c r="H17" s="83" t="s">
        <v>188</v>
      </c>
      <c r="I17" s="84"/>
      <c r="J17" s="84"/>
      <c r="K17" s="84"/>
      <c r="L17" s="85"/>
    </row>
    <row r="18" spans="1:14" ht="15" x14ac:dyDescent="0.2">
      <c r="A18" s="78" t="s">
        <v>14</v>
      </c>
      <c r="B18" s="79"/>
      <c r="C18" s="79"/>
      <c r="D18" s="86"/>
      <c r="E18" s="81"/>
      <c r="F18" s="80"/>
      <c r="G18" s="148" t="s">
        <v>191</v>
      </c>
      <c r="H18" s="83" t="s">
        <v>189</v>
      </c>
      <c r="I18" s="84"/>
      <c r="J18" s="84"/>
      <c r="K18" s="84"/>
      <c r="L18" s="85"/>
    </row>
    <row r="19" spans="1:14" ht="15.75" thickBot="1" x14ac:dyDescent="0.25">
      <c r="A19" s="78" t="s">
        <v>16</v>
      </c>
      <c r="B19" s="87"/>
      <c r="C19" s="87"/>
      <c r="D19" s="88"/>
      <c r="E19" s="88"/>
      <c r="F19" s="88"/>
      <c r="G19" s="149" t="s">
        <v>190</v>
      </c>
      <c r="H19" s="83" t="s">
        <v>187</v>
      </c>
      <c r="I19" s="84"/>
      <c r="J19" s="84"/>
      <c r="K19" s="150">
        <v>60</v>
      </c>
      <c r="L19" s="151" t="s">
        <v>213</v>
      </c>
    </row>
    <row r="20" spans="1:14" ht="5.2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14" s="93" customFormat="1" ht="21" customHeight="1" thickTop="1" x14ac:dyDescent="0.2">
      <c r="A21" s="225" t="s">
        <v>42</v>
      </c>
      <c r="B21" s="227" t="s">
        <v>19</v>
      </c>
      <c r="C21" s="227" t="s">
        <v>43</v>
      </c>
      <c r="D21" s="227" t="s">
        <v>20</v>
      </c>
      <c r="E21" s="227" t="s">
        <v>21</v>
      </c>
      <c r="F21" s="227" t="s">
        <v>44</v>
      </c>
      <c r="G21" s="227" t="s">
        <v>22</v>
      </c>
      <c r="H21" s="227" t="s">
        <v>45</v>
      </c>
      <c r="I21" s="227" t="s">
        <v>46</v>
      </c>
      <c r="J21" s="227" t="s">
        <v>47</v>
      </c>
      <c r="K21" s="214" t="s">
        <v>48</v>
      </c>
      <c r="L21" s="229" t="s">
        <v>23</v>
      </c>
      <c r="M21" s="212" t="s">
        <v>56</v>
      </c>
      <c r="N21" s="213" t="s">
        <v>57</v>
      </c>
    </row>
    <row r="22" spans="1:14" s="93" customFormat="1" ht="13.5" customHeight="1" x14ac:dyDescent="0.2">
      <c r="A22" s="226"/>
      <c r="B22" s="228"/>
      <c r="C22" s="228"/>
      <c r="D22" s="228"/>
      <c r="E22" s="228"/>
      <c r="F22" s="228"/>
      <c r="G22" s="228"/>
      <c r="H22" s="228"/>
      <c r="I22" s="228"/>
      <c r="J22" s="228"/>
      <c r="K22" s="215"/>
      <c r="L22" s="230"/>
      <c r="M22" s="212"/>
      <c r="N22" s="213"/>
    </row>
    <row r="23" spans="1:14" ht="26.25" customHeight="1" x14ac:dyDescent="0.2">
      <c r="A23" s="158">
        <v>1</v>
      </c>
      <c r="B23" s="102">
        <v>148</v>
      </c>
      <c r="C23" s="102">
        <v>10092428553</v>
      </c>
      <c r="D23" s="103" t="s">
        <v>214</v>
      </c>
      <c r="E23" s="104" t="s">
        <v>215</v>
      </c>
      <c r="F23" s="94" t="s">
        <v>61</v>
      </c>
      <c r="G23" s="132" t="s">
        <v>209</v>
      </c>
      <c r="H23" s="176">
        <v>5.7465277777777775E-2</v>
      </c>
      <c r="I23" s="176"/>
      <c r="J23" s="141">
        <f t="shared" ref="J23:J28" si="0">IFERROR($K$19*3600/(HOUR(H23)*3600+MINUTE(H23)*60+SECOND(H23)),"")</f>
        <v>43.504531722054381</v>
      </c>
      <c r="K23" s="95" t="s">
        <v>186</v>
      </c>
      <c r="L23" s="159"/>
      <c r="M23" s="101">
        <v>0.52470358796296301</v>
      </c>
      <c r="N23" s="171">
        <v>0.51249999999999596</v>
      </c>
    </row>
    <row r="24" spans="1:14" ht="21" customHeight="1" x14ac:dyDescent="0.2">
      <c r="A24" s="158">
        <v>2</v>
      </c>
      <c r="B24" s="102">
        <v>130</v>
      </c>
      <c r="C24" s="102">
        <v>10096595715</v>
      </c>
      <c r="D24" s="103" t="s">
        <v>216</v>
      </c>
      <c r="E24" s="104" t="s">
        <v>217</v>
      </c>
      <c r="F24" s="94" t="s">
        <v>61</v>
      </c>
      <c r="G24" s="132" t="s">
        <v>218</v>
      </c>
      <c r="H24" s="176">
        <v>5.7604166666666672E-2</v>
      </c>
      <c r="I24" s="177">
        <f t="shared" ref="I24:I28" si="1">H24-$H$23</f>
        <v>1.3888888888889672E-4</v>
      </c>
      <c r="J24" s="141">
        <f t="shared" si="0"/>
        <v>43.399638336347195</v>
      </c>
      <c r="K24" s="95" t="s">
        <v>61</v>
      </c>
      <c r="L24" s="159"/>
      <c r="M24" s="101">
        <v>0.5149914351851852</v>
      </c>
      <c r="N24" s="171">
        <v>0.50277777777777399</v>
      </c>
    </row>
    <row r="25" spans="1:14" ht="18.75" customHeight="1" x14ac:dyDescent="0.2">
      <c r="A25" s="158">
        <v>3</v>
      </c>
      <c r="B25" s="102">
        <v>60</v>
      </c>
      <c r="C25" s="102">
        <v>10092441283</v>
      </c>
      <c r="D25" s="103" t="s">
        <v>219</v>
      </c>
      <c r="E25" s="104" t="s">
        <v>220</v>
      </c>
      <c r="F25" s="105" t="s">
        <v>61</v>
      </c>
      <c r="G25" s="132" t="s">
        <v>192</v>
      </c>
      <c r="H25" s="176">
        <v>6.40162037037037E-2</v>
      </c>
      <c r="I25" s="177">
        <f t="shared" si="1"/>
        <v>6.5509259259259253E-3</v>
      </c>
      <c r="J25" s="141">
        <f t="shared" si="0"/>
        <v>39.052612547459773</v>
      </c>
      <c r="K25" s="95" t="s">
        <v>61</v>
      </c>
      <c r="L25" s="160"/>
      <c r="M25" s="101">
        <v>0.47557743055555557</v>
      </c>
      <c r="N25" s="171">
        <v>0.46319444444444402</v>
      </c>
    </row>
    <row r="26" spans="1:14" ht="18.75" customHeight="1" x14ac:dyDescent="0.2">
      <c r="A26" s="158">
        <v>4</v>
      </c>
      <c r="B26" s="102">
        <v>149</v>
      </c>
      <c r="C26" s="102">
        <v>10092004581</v>
      </c>
      <c r="D26" s="103" t="s">
        <v>221</v>
      </c>
      <c r="E26" s="104" t="s">
        <v>222</v>
      </c>
      <c r="F26" s="105" t="s">
        <v>61</v>
      </c>
      <c r="G26" s="132" t="s">
        <v>223</v>
      </c>
      <c r="H26" s="176">
        <v>6.40162037037037E-2</v>
      </c>
      <c r="I26" s="177">
        <f t="shared" si="1"/>
        <v>6.5509259259259253E-3</v>
      </c>
      <c r="J26" s="141">
        <f t="shared" si="0"/>
        <v>39.052612547459773</v>
      </c>
      <c r="K26" s="95" t="s">
        <v>61</v>
      </c>
      <c r="L26" s="159"/>
      <c r="M26" s="101">
        <v>0.50898958333333333</v>
      </c>
      <c r="N26" s="171">
        <v>0.49652777777777501</v>
      </c>
    </row>
    <row r="27" spans="1:14" ht="18.75" customHeight="1" x14ac:dyDescent="0.2">
      <c r="A27" s="158">
        <v>5</v>
      </c>
      <c r="B27" s="102">
        <v>43</v>
      </c>
      <c r="C27" s="102"/>
      <c r="D27" s="103" t="s">
        <v>224</v>
      </c>
      <c r="E27" s="104" t="s">
        <v>225</v>
      </c>
      <c r="F27" s="94" t="s">
        <v>61</v>
      </c>
      <c r="G27" s="132" t="s">
        <v>192</v>
      </c>
      <c r="H27" s="176">
        <v>6.40162037037037E-2</v>
      </c>
      <c r="I27" s="177">
        <f t="shared" si="1"/>
        <v>6.5509259259259253E-3</v>
      </c>
      <c r="J27" s="141">
        <f t="shared" si="0"/>
        <v>39.052612547459773</v>
      </c>
      <c r="K27" s="95" t="s">
        <v>61</v>
      </c>
      <c r="L27" s="159"/>
      <c r="M27" s="101">
        <v>0.52706354166666669</v>
      </c>
      <c r="N27" s="171">
        <v>0.51458333333332895</v>
      </c>
    </row>
    <row r="28" spans="1:14" ht="18.75" customHeight="1" thickBot="1" x14ac:dyDescent="0.25">
      <c r="A28" s="161">
        <v>6</v>
      </c>
      <c r="B28" s="162">
        <v>25</v>
      </c>
      <c r="C28" s="162"/>
      <c r="D28" s="163" t="s">
        <v>226</v>
      </c>
      <c r="E28" s="164" t="s">
        <v>227</v>
      </c>
      <c r="F28" s="241" t="s">
        <v>61</v>
      </c>
      <c r="G28" s="165" t="s">
        <v>192</v>
      </c>
      <c r="H28" s="178">
        <v>6.4050925925925928E-2</v>
      </c>
      <c r="I28" s="179">
        <f t="shared" si="1"/>
        <v>6.585648148148153E-3</v>
      </c>
      <c r="J28" s="166">
        <f t="shared" si="0"/>
        <v>39.031441994940366</v>
      </c>
      <c r="K28" s="167" t="s">
        <v>61</v>
      </c>
      <c r="L28" s="168"/>
      <c r="M28" s="101">
        <v>0.5216108796296296</v>
      </c>
      <c r="N28" s="171">
        <v>0.50902777777777397</v>
      </c>
    </row>
    <row r="29" spans="1:14" ht="6.75" customHeight="1" thickTop="1" thickBot="1" x14ac:dyDescent="0.25">
      <c r="A29" s="152"/>
      <c r="B29" s="153"/>
      <c r="C29" s="153"/>
      <c r="D29" s="154"/>
      <c r="E29" s="155"/>
      <c r="F29" s="106"/>
      <c r="G29" s="156"/>
      <c r="H29" s="157"/>
      <c r="I29" s="157"/>
      <c r="J29" s="157"/>
      <c r="K29" s="157"/>
      <c r="L29" s="157"/>
    </row>
    <row r="30" spans="1:14" ht="15.75" thickTop="1" x14ac:dyDescent="0.2">
      <c r="A30" s="234" t="s">
        <v>49</v>
      </c>
      <c r="B30" s="235"/>
      <c r="C30" s="235"/>
      <c r="D30" s="235"/>
      <c r="E30" s="235"/>
      <c r="F30" s="235"/>
      <c r="G30" s="235" t="s">
        <v>50</v>
      </c>
      <c r="H30" s="235"/>
      <c r="I30" s="235"/>
      <c r="J30" s="235"/>
      <c r="K30" s="235"/>
      <c r="L30" s="236"/>
    </row>
    <row r="31" spans="1:14" x14ac:dyDescent="0.2">
      <c r="A31" s="169" t="s">
        <v>205</v>
      </c>
      <c r="B31" s="108"/>
      <c r="C31" s="109"/>
      <c r="D31" s="108"/>
      <c r="E31" s="110"/>
      <c r="F31" s="111"/>
      <c r="G31" s="112" t="s">
        <v>176</v>
      </c>
      <c r="H31" s="170">
        <v>4</v>
      </c>
      <c r="I31" s="114"/>
      <c r="J31" s="115"/>
      <c r="K31" s="133" t="s">
        <v>184</v>
      </c>
      <c r="L31" s="117">
        <f>COUNTIF(F23:F28,"ЗМС")</f>
        <v>0</v>
      </c>
    </row>
    <row r="32" spans="1:14" x14ac:dyDescent="0.2">
      <c r="A32" s="169" t="s">
        <v>206</v>
      </c>
      <c r="B32" s="108"/>
      <c r="C32" s="118"/>
      <c r="D32" s="108"/>
      <c r="E32" s="119"/>
      <c r="F32" s="120"/>
      <c r="G32" s="121" t="s">
        <v>177</v>
      </c>
      <c r="H32" s="113">
        <f>H33+H38</f>
        <v>6</v>
      </c>
      <c r="I32" s="122"/>
      <c r="J32" s="123"/>
      <c r="K32" s="133" t="s">
        <v>185</v>
      </c>
      <c r="L32" s="117">
        <f>COUNTIF(F23:F28,"МСМК")</f>
        <v>0</v>
      </c>
    </row>
    <row r="33" spans="1:12" x14ac:dyDescent="0.2">
      <c r="A33" s="169" t="s">
        <v>207</v>
      </c>
      <c r="B33" s="108"/>
      <c r="C33" s="124"/>
      <c r="D33" s="108"/>
      <c r="E33" s="119"/>
      <c r="F33" s="120"/>
      <c r="G33" s="121" t="s">
        <v>178</v>
      </c>
      <c r="H33" s="113">
        <f>H34+H35+H36+H37</f>
        <v>6</v>
      </c>
      <c r="I33" s="122"/>
      <c r="J33" s="123"/>
      <c r="K33" s="133" t="s">
        <v>186</v>
      </c>
      <c r="L33" s="117">
        <f>COUNTIF(F23:F28,"МС")</f>
        <v>0</v>
      </c>
    </row>
    <row r="34" spans="1:12" x14ac:dyDescent="0.2">
      <c r="A34" s="169" t="s">
        <v>194</v>
      </c>
      <c r="B34" s="108"/>
      <c r="C34" s="124"/>
      <c r="D34" s="108"/>
      <c r="E34" s="119"/>
      <c r="F34" s="120"/>
      <c r="G34" s="121" t="s">
        <v>179</v>
      </c>
      <c r="H34" s="113">
        <f>COUNT(A23:A136)</f>
        <v>6</v>
      </c>
      <c r="I34" s="122"/>
      <c r="J34" s="123"/>
      <c r="K34" s="116" t="s">
        <v>61</v>
      </c>
      <c r="L34" s="117">
        <f>COUNTIF(F23:F28,"КМС")</f>
        <v>6</v>
      </c>
    </row>
    <row r="35" spans="1:12" x14ac:dyDescent="0.2">
      <c r="A35" s="107"/>
      <c r="B35" s="108"/>
      <c r="C35" s="124"/>
      <c r="D35" s="108"/>
      <c r="E35" s="119"/>
      <c r="F35" s="120"/>
      <c r="G35" s="121" t="s">
        <v>180</v>
      </c>
      <c r="H35" s="113">
        <f>COUNTIF(A23:A135,"ЛИМ")</f>
        <v>0</v>
      </c>
      <c r="I35" s="122"/>
      <c r="J35" s="123"/>
      <c r="K35" s="116" t="s">
        <v>170</v>
      </c>
      <c r="L35" s="117">
        <f>COUNTIF(F23:F28,"1 СР")</f>
        <v>0</v>
      </c>
    </row>
    <row r="36" spans="1:12" x14ac:dyDescent="0.2">
      <c r="A36" s="107"/>
      <c r="B36" s="108"/>
      <c r="C36" s="108"/>
      <c r="D36" s="108"/>
      <c r="E36" s="119"/>
      <c r="F36" s="120"/>
      <c r="G36" s="121" t="s">
        <v>181</v>
      </c>
      <c r="H36" s="113">
        <f>COUNTIF(A23:A135,"НФ")</f>
        <v>0</v>
      </c>
      <c r="I36" s="122"/>
      <c r="J36" s="123"/>
      <c r="K36" s="116" t="s">
        <v>169</v>
      </c>
      <c r="L36" s="117">
        <f>COUNTIF(F23:F28,"2 СР")</f>
        <v>0</v>
      </c>
    </row>
    <row r="37" spans="1:12" x14ac:dyDescent="0.2">
      <c r="A37" s="107"/>
      <c r="B37" s="108"/>
      <c r="C37" s="108"/>
      <c r="D37" s="108"/>
      <c r="E37" s="119"/>
      <c r="F37" s="120"/>
      <c r="G37" s="121" t="s">
        <v>182</v>
      </c>
      <c r="H37" s="113">
        <f>COUNTIF(A23:A135,"ДСКВ")</f>
        <v>0</v>
      </c>
      <c r="I37" s="122"/>
      <c r="J37" s="123"/>
      <c r="K37" s="116" t="s">
        <v>168</v>
      </c>
      <c r="L37" s="117">
        <f>COUNTIF(F23:F29,"3 СР")</f>
        <v>0</v>
      </c>
    </row>
    <row r="38" spans="1:12" x14ac:dyDescent="0.2">
      <c r="A38" s="107"/>
      <c r="B38" s="108"/>
      <c r="C38" s="108"/>
      <c r="D38" s="108"/>
      <c r="E38" s="125"/>
      <c r="F38" s="126"/>
      <c r="G38" s="121" t="s">
        <v>183</v>
      </c>
      <c r="H38" s="113">
        <f>COUNTIF(A23:A135,"НС")</f>
        <v>0</v>
      </c>
      <c r="I38" s="127"/>
      <c r="J38" s="128"/>
      <c r="K38" s="133"/>
      <c r="L38" s="134"/>
    </row>
    <row r="39" spans="1:12" x14ac:dyDescent="0.2">
      <c r="A39" s="174"/>
      <c r="B39" s="172"/>
      <c r="C39" s="172"/>
      <c r="D39" s="173"/>
      <c r="E39" s="175"/>
      <c r="F39" s="135"/>
      <c r="G39" s="135"/>
      <c r="H39" s="136"/>
      <c r="I39" s="137"/>
      <c r="J39" s="138"/>
      <c r="K39" s="135"/>
      <c r="L39" s="129"/>
    </row>
    <row r="40" spans="1:12" ht="15.75" x14ac:dyDescent="0.2">
      <c r="A40" s="204" t="s">
        <v>51</v>
      </c>
      <c r="B40" s="200"/>
      <c r="C40" s="200"/>
      <c r="D40" s="200"/>
      <c r="E40" s="200" t="s">
        <v>52</v>
      </c>
      <c r="F40" s="200"/>
      <c r="G40" s="200"/>
      <c r="H40" s="200" t="s">
        <v>53</v>
      </c>
      <c r="I40" s="200"/>
      <c r="J40" s="200" t="s">
        <v>193</v>
      </c>
      <c r="K40" s="200"/>
      <c r="L40" s="202"/>
    </row>
    <row r="41" spans="1:12" x14ac:dyDescent="0.2">
      <c r="A41" s="207"/>
      <c r="B41" s="208"/>
      <c r="C41" s="208"/>
      <c r="D41" s="208"/>
      <c r="E41" s="208"/>
      <c r="F41" s="201"/>
      <c r="G41" s="201"/>
      <c r="H41" s="201"/>
      <c r="I41" s="201"/>
      <c r="J41" s="201"/>
      <c r="K41" s="201"/>
      <c r="L41" s="203"/>
    </row>
    <row r="42" spans="1:12" x14ac:dyDescent="0.2">
      <c r="A42" s="130"/>
      <c r="B42" s="139"/>
      <c r="C42" s="139"/>
      <c r="D42" s="139"/>
      <c r="E42" s="140"/>
      <c r="F42" s="139"/>
      <c r="G42" s="139"/>
      <c r="H42" s="136"/>
      <c r="I42" s="136"/>
      <c r="J42" s="139"/>
      <c r="K42" s="139"/>
      <c r="L42" s="131"/>
    </row>
    <row r="43" spans="1:12" x14ac:dyDescent="0.2">
      <c r="A43" s="130"/>
      <c r="B43" s="139"/>
      <c r="C43" s="139"/>
      <c r="D43" s="139"/>
      <c r="E43" s="140"/>
      <c r="F43" s="139"/>
      <c r="G43" s="139"/>
      <c r="H43" s="136"/>
      <c r="I43" s="136"/>
      <c r="J43" s="139"/>
      <c r="K43" s="139"/>
      <c r="L43" s="131"/>
    </row>
    <row r="44" spans="1:12" x14ac:dyDescent="0.2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</row>
    <row r="45" spans="1:12" x14ac:dyDescent="0.2">
      <c r="A45" s="207"/>
      <c r="B45" s="208"/>
      <c r="C45" s="208"/>
      <c r="D45" s="208"/>
      <c r="E45" s="208"/>
      <c r="F45" s="210"/>
      <c r="G45" s="210"/>
      <c r="H45" s="210"/>
      <c r="I45" s="210"/>
      <c r="J45" s="210"/>
      <c r="K45" s="210"/>
      <c r="L45" s="211"/>
    </row>
    <row r="46" spans="1:12" ht="15" customHeight="1" thickBot="1" x14ac:dyDescent="0.25">
      <c r="A46" s="205"/>
      <c r="B46" s="206"/>
      <c r="C46" s="206"/>
      <c r="D46" s="206"/>
      <c r="E46" s="201" t="str">
        <f>G17</f>
        <v>ПУСТЫНСКИЙ А.Л. (ВК, г. УСОЛЬЕ-СИБИРСКОЕ)</v>
      </c>
      <c r="F46" s="201"/>
      <c r="G46" s="201"/>
      <c r="H46" s="201" t="str">
        <f>G18</f>
        <v>КЛЮЧНИКОВА О.А. (ВК, г. ЧИТА)</v>
      </c>
      <c r="I46" s="201"/>
      <c r="J46" s="201" t="str">
        <f>G19</f>
        <v>ЖЕРЕБЦОВА М.С. (ВК, г. ЧИТА)</v>
      </c>
      <c r="K46" s="201"/>
      <c r="L46" s="203"/>
    </row>
    <row r="47" spans="1:12" ht="13.5" thickTop="1" x14ac:dyDescent="0.2"/>
  </sheetData>
  <sortState ref="A23:U120">
    <sortCondition ref="A23:A120"/>
  </sortState>
  <mergeCells count="43">
    <mergeCell ref="A30:F30"/>
    <mergeCell ref="G30:L30"/>
    <mergeCell ref="I21:I22"/>
    <mergeCell ref="J21:J22"/>
    <mergeCell ref="A7:L7"/>
    <mergeCell ref="H15:L15"/>
    <mergeCell ref="A8:L8"/>
    <mergeCell ref="A1:L1"/>
    <mergeCell ref="A2:L2"/>
    <mergeCell ref="A3:L3"/>
    <mergeCell ref="A4:L4"/>
    <mergeCell ref="A6:L6"/>
    <mergeCell ref="A5:L5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H40:I40"/>
    <mergeCell ref="H46:I46"/>
    <mergeCell ref="J40:L40"/>
    <mergeCell ref="J46:L46"/>
    <mergeCell ref="A40:D40"/>
    <mergeCell ref="A46:D46"/>
    <mergeCell ref="E40:G40"/>
    <mergeCell ref="E46:G46"/>
    <mergeCell ref="A41:E41"/>
    <mergeCell ref="F41:L41"/>
    <mergeCell ref="A44:E44"/>
    <mergeCell ref="F44:L44"/>
    <mergeCell ref="A45:E45"/>
    <mergeCell ref="F45:L4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2021-10-18T11:46:51Z</dcterms:modified>
</cp:coreProperties>
</file>