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Ю'!$21:$22</definedName>
    <definedName name="_xlnm.Print_Area" localSheetId="0">'итог Ю'!$A$1:$O$69</definedName>
  </definedNames>
  <calcPr calcId="152511"/>
</workbook>
</file>

<file path=xl/calcChain.xml><?xml version="1.0" encoding="utf-8"?>
<calcChain xmlns="http://schemas.openxmlformats.org/spreadsheetml/2006/main">
  <c r="L69" i="83" l="1"/>
  <c r="I69" i="83"/>
  <c r="E69" i="83"/>
  <c r="I55" i="83" l="1"/>
  <c r="I57" i="83"/>
  <c r="I56" i="83"/>
  <c r="I61" i="83"/>
  <c r="I60" i="83"/>
  <c r="I59" i="83"/>
  <c r="I58" i="83"/>
  <c r="O56" i="83" l="1"/>
  <c r="M24" i="83"/>
  <c r="M25" i="83"/>
  <c r="M26" i="83"/>
  <c r="M27" i="83"/>
  <c r="M28" i="83"/>
  <c r="M29" i="83"/>
  <c r="M30" i="83"/>
  <c r="M31" i="83"/>
  <c r="M32" i="83"/>
  <c r="M33" i="83"/>
  <c r="M34" i="83"/>
  <c r="M35" i="83"/>
  <c r="M36" i="83"/>
  <c r="M37" i="83"/>
  <c r="M38" i="83"/>
  <c r="M39" i="83"/>
  <c r="M40" i="83"/>
  <c r="M41" i="83"/>
  <c r="M42" i="83"/>
  <c r="M43" i="83"/>
  <c r="M44" i="83"/>
  <c r="M45" i="83"/>
  <c r="M46" i="83"/>
  <c r="M47" i="83"/>
  <c r="M48" i="83"/>
  <c r="M49" i="83"/>
  <c r="M50" i="83"/>
  <c r="M23" i="83"/>
  <c r="L25" i="83"/>
  <c r="L26" i="83"/>
  <c r="L27" i="83"/>
  <c r="L28" i="83"/>
  <c r="L29" i="83"/>
  <c r="L30" i="83"/>
  <c r="L31" i="83"/>
  <c r="L32" i="83"/>
  <c r="L33" i="83"/>
  <c r="L34" i="83"/>
  <c r="L35" i="83"/>
  <c r="L36" i="83"/>
  <c r="L37" i="83"/>
  <c r="L38" i="83"/>
  <c r="L39" i="83"/>
  <c r="L40" i="83"/>
  <c r="L41" i="83"/>
  <c r="L42" i="83"/>
  <c r="L43" i="83"/>
  <c r="L44" i="83"/>
  <c r="L45" i="83"/>
  <c r="L46" i="83"/>
  <c r="L47" i="83"/>
  <c r="L48" i="83"/>
  <c r="L49" i="83"/>
  <c r="L50" i="83"/>
  <c r="L24" i="83"/>
  <c r="K24" i="83"/>
  <c r="K25" i="83"/>
  <c r="K26" i="83"/>
  <c r="K27" i="83"/>
  <c r="K28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5" i="83"/>
  <c r="K46" i="83"/>
  <c r="K47" i="83"/>
  <c r="K48" i="83"/>
  <c r="K49" i="83"/>
  <c r="K50" i="83"/>
  <c r="K23" i="83"/>
  <c r="O58" i="83" l="1"/>
  <c r="O57" i="83"/>
  <c r="O55" i="83"/>
  <c r="O54" i="83"/>
  <c r="O60" i="83"/>
  <c r="O59" i="83"/>
</calcChain>
</file>

<file path=xl/sharedStrings.xml><?xml version="1.0" encoding="utf-8"?>
<sst xmlns="http://schemas.openxmlformats.org/spreadsheetml/2006/main" count="195" uniqueCount="129">
  <si>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</si>
  <si>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</si>
  <si>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</si>
  <si>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</si>
  <si>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</si>
  <si>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</si>
  <si>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</si>
  <si>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</si>
  <si>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</si>
  <si>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</si>
  <si>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</si>
  <si>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</si>
  <si>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</si>
  <si>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</si>
  <si>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</si>
  <si>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</si>
  <si>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</si>
  <si>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</si>
  <si>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</si>
  <si>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</si>
  <si>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</si>
  <si>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</si>
  <si>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</si>
  <si>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</si>
  <si>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</si>
  <si>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</si>
  <si>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</si>
  <si>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</si>
  <si>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</si>
  <si>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</si>
  <si>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</si>
  <si>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</si>
  <si>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</si>
  <si>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</si>
  <si>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</si>
  <si>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</si>
  <si>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</si>
  <si>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</si>
  <si>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НФ</t>
  </si>
  <si>
    <t>СУДЬЯ НА ФИНИШЕ</t>
  </si>
  <si>
    <t xml:space="preserve">    Шоссе - многодневная гонка</t>
  </si>
  <si>
    <t>№ ВРВС: 0080671811Я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</si>
  <si>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</si>
  <si>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</si>
  <si>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</si>
  <si>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</si>
  <si>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</si>
  <si>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</si>
  <si>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</si>
  <si>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</si>
  <si>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</si>
  <si>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</si>
  <si>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</si>
  <si>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</si>
  <si>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</si>
  <si>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</si>
  <si>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ОБЩАЯ ПРОТЯЖЕННОСТЬ / ЭТАПОВ:</t>
  </si>
  <si>
    <t>ДАТА РОЖД.</t>
  </si>
  <si>
    <t>Управление по физической культуре, спорту и молодежной политике Администрации города Ижевска</t>
  </si>
  <si>
    <t>Мемориал чемпиона мира Ведерникова А.Г.</t>
  </si>
  <si>
    <t>Юноши 15-16 лет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</si>
  <si>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07 - 09 ИЮНЯ 2022 ГОДА</t>
    </r>
  </si>
  <si>
    <t>№ ЕКП 2022: 5087</t>
  </si>
  <si>
    <t>БЛИНОВ А.О.(1к,Ижевск)</t>
  </si>
  <si>
    <t>РЕШЕТНИКОВА М.Д.(1К,Ижевск)</t>
  </si>
  <si>
    <t>ОНИКОВА Я.Б.(1к,Ижевск)</t>
  </si>
  <si>
    <t>3</t>
  </si>
  <si>
    <t>Якимов Даниил</t>
  </si>
  <si>
    <t>04.03.2006</t>
  </si>
  <si>
    <t>Колоколов Максим</t>
  </si>
  <si>
    <t>01.05.2007</t>
  </si>
  <si>
    <t>Оренбургская область</t>
  </si>
  <si>
    <t>Бондаренко Александр</t>
  </si>
  <si>
    <t>16.03.2007</t>
  </si>
  <si>
    <t>Новиков Егор</t>
  </si>
  <si>
    <t>17.01.2007</t>
  </si>
  <si>
    <t>Вахрушев Матвей</t>
  </si>
  <si>
    <t>18.04.2007</t>
  </si>
  <si>
    <t>Зубченко Георгий</t>
  </si>
  <si>
    <t>21.04.2007</t>
  </si>
  <si>
    <t>Костылев Максим</t>
  </si>
  <si>
    <t>26.02.2007</t>
  </si>
  <si>
    <t>Салихов Дмитрий</t>
  </si>
  <si>
    <t>16.02.2007</t>
  </si>
  <si>
    <t>Пермский край</t>
  </si>
  <si>
    <t>Бойчук Всеволод</t>
  </si>
  <si>
    <t>21.07.2007</t>
  </si>
  <si>
    <t>Дулесов Егор</t>
  </si>
  <si>
    <t>31.01.2007</t>
  </si>
  <si>
    <t>Зыков Николай</t>
  </si>
  <si>
    <t>12.10.2007</t>
  </si>
  <si>
    <t>Новосибирская область</t>
  </si>
  <si>
    <t>Скурлыгин Илья</t>
  </si>
  <si>
    <t>31.08.2007</t>
  </si>
  <si>
    <t>Фазиахметов Артем</t>
  </si>
  <si>
    <t>20.09.2006</t>
  </si>
  <si>
    <t>Калабин Алексей</t>
  </si>
  <si>
    <t>13.12.2007</t>
  </si>
  <si>
    <t>Иванов Глеб</t>
  </si>
  <si>
    <t>30.11.2006</t>
  </si>
  <si>
    <t>Петров Даниил</t>
  </si>
  <si>
    <t>15.12.2007</t>
  </si>
  <si>
    <t>Акимов Лев</t>
  </si>
  <si>
    <t>26.07.2007</t>
  </si>
  <si>
    <t>Ладыгин Алексей</t>
  </si>
  <si>
    <t>15.02.2006</t>
  </si>
  <si>
    <t>Жигалов Родион</t>
  </si>
  <si>
    <t>06.10.2006</t>
  </si>
  <si>
    <t>Никитин Владислав</t>
  </si>
  <si>
    <t>25.07.2006</t>
  </si>
  <si>
    <t>Шабалин Александр</t>
  </si>
  <si>
    <t>22.03.2007</t>
  </si>
  <si>
    <t>Габдрахманов Салават</t>
  </si>
  <si>
    <t>13.07.2006</t>
  </si>
  <si>
    <t>Ефимов Александр</t>
  </si>
  <si>
    <t>24.10.2007</t>
  </si>
  <si>
    <t>Григорьев Ярослав</t>
  </si>
  <si>
    <t>01.06.2007</t>
  </si>
  <si>
    <t>Литвин Даниил</t>
  </si>
  <si>
    <t>15.07.2007</t>
  </si>
  <si>
    <t>Азябин Александр</t>
  </si>
  <si>
    <t>14.01.2006</t>
  </si>
  <si>
    <t>Сальников Матвей</t>
  </si>
  <si>
    <t>25.06.2007</t>
  </si>
  <si>
    <t>Порываев Артём</t>
  </si>
  <si>
    <t>27.09.2007</t>
  </si>
  <si>
    <t>Иванов Дмитрий</t>
  </si>
  <si>
    <t>05.07.2006</t>
  </si>
  <si>
    <t>РЕЗУЛЬТАТ НА ЭТАПАХ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</si>
</sst>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0.000"/>
    <numFmt numFmtId="166" formatCode="0&quot; км&quot;"/>
    <numFmt numFmtId="167" formatCode="h:mm:ss.0"/>
    <numFmt numFmtId="168" formatCode="h:mm:ss.00"/>
    <numFmt numFmtId="169" formatCode="hh:mm:ss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1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horizontal="right" vertical="center"/>
    </xf>
    <xf numFmtId="49" fontId="18" fillId="0" borderId="34" xfId="2" applyNumberFormat="1" applyFont="1" applyBorder="1" applyAlignment="1">
      <alignment vertical="center"/>
    </xf>
    <xf numFmtId="0" fontId="10" fillId="0" borderId="35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49" fontId="18" fillId="0" borderId="3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46" fontId="11" fillId="0" borderId="0" xfId="2" applyNumberFormat="1" applyFont="1" applyBorder="1" applyAlignment="1">
      <alignment vertical="center"/>
    </xf>
    <xf numFmtId="21" fontId="18" fillId="0" borderId="0" xfId="2" applyNumberFormat="1" applyFont="1" applyBorder="1" applyAlignment="1">
      <alignment vertical="center"/>
    </xf>
    <xf numFmtId="9" fontId="18" fillId="0" borderId="0" xfId="2" applyNumberFormat="1" applyFont="1" applyBorder="1" applyAlignment="1">
      <alignment horizontal="right" vertical="center"/>
    </xf>
    <xf numFmtId="0" fontId="18" fillId="0" borderId="0" xfId="2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46" fontId="11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46" fillId="0" borderId="41" xfId="13" applyFont="1" applyFill="1" applyBorder="1" applyAlignment="1">
      <alignment vertical="center" wrapText="1"/>
    </xf>
    <xf numFmtId="14" fontId="46" fillId="0" borderId="41" xfId="8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46" fillId="0" borderId="41" xfId="8" applyFont="1" applyFill="1" applyBorder="1" applyAlignment="1">
      <alignment horizontal="center" vertical="center" wrapText="1"/>
    </xf>
    <xf numFmtId="167" fontId="10" fillId="0" borderId="41" xfId="0" applyNumberFormat="1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7" fillId="4" borderId="20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7" fillId="4" borderId="22" xfId="2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8" fillId="0" borderId="6" xfId="2" applyFont="1" applyBorder="1" applyAlignment="1">
      <alignment horizontal="right" vertical="center"/>
    </xf>
    <xf numFmtId="0" fontId="18" fillId="0" borderId="44" xfId="2" applyFont="1" applyFill="1" applyBorder="1" applyAlignment="1">
      <alignment horizontal="right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499462</xdr:colOff>
      <xdr:row>0</xdr:row>
      <xdr:rowOff>108858</xdr:rowOff>
    </xdr:from>
    <xdr:to>
      <xdr:col>3</xdr:col>
      <xdr:colOff>817140</xdr:colOff>
      <xdr:row>3</xdr:row>
      <xdr:rowOff>37475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962" y="108858"/>
          <a:ext cx="1161321" cy="745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444087</xdr:colOff>
      <xdr:row>3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396587" cy="802823"/>
        </a:xfrm>
        <a:prstGeom prst="rect">
          <a:avLst/>
        </a:prstGeom>
      </xdr:spPr>
    </xdr:pic>
    <xdr:clientData/>
  </xdr:twoCellAnchor>
  <xdr:oneCellAnchor>
    <xdr:from>
      <xdr:col>13</xdr:col>
      <xdr:colOff>721177</xdr:colOff>
      <xdr:row>0</xdr:row>
      <xdr:rowOff>0</xdr:rowOff>
    </xdr:from>
    <xdr:ext cx="1006929" cy="1059010"/>
    <xdr:pic>
      <xdr:nvPicPr>
        <xdr:cNvPr id="4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697" r="11756" b="41806"/>
        <a:stretch/>
      </xdr:blipFill>
      <xdr:spPr>
        <a:xfrm>
          <a:off x="13266963" y="0"/>
          <a:ext cx="1006929" cy="10590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Z70"/>
  <sheetViews>
    <sheetView tabSelected="1" view="pageBreakPreview" topLeftCell="A42" zoomScale="70" zoomScaleNormal="90" zoomScaleSheetLayoutView="70" workbookViewId="0">
      <selection activeCell="S50" sqref="S50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0" style="7" customWidth="1"/>
    <col min="6" max="6" width="7.85546875" style="7" bestFit="1" customWidth="1"/>
    <col min="7" max="7" width="23.85546875" style="7" customWidth="1"/>
    <col min="8" max="8" width="19.85546875" style="7" customWidth="1"/>
    <col min="9" max="10" width="11" style="7" customWidth="1"/>
    <col min="11" max="11" width="10.140625" style="7" customWidth="1"/>
    <col min="12" max="12" width="11.140625" style="7" customWidth="1"/>
    <col min="13" max="13" width="10.5703125" style="7" customWidth="1"/>
    <col min="14" max="14" width="13" style="7" customWidth="1"/>
    <col min="15" max="15" width="14.85546875" style="7" customWidth="1"/>
    <col min="16" max="16" width="5.140625" style="6" customWidth="1"/>
    <col min="17" max="17" width="4.42578125" style="6" customWidth="1"/>
    <col min="18" max="18" width="4.85546875" style="7" customWidth="1"/>
    <col min="19" max="19" width="4.5703125" style="7" customWidth="1"/>
    <col min="20" max="20" width="5" style="7" customWidth="1"/>
    <col min="21" max="25" width="5.7109375" style="7" customWidth="1"/>
    <col min="26" max="16384" width="9.140625" style="7"/>
  </cols>
  <sheetData>
    <row r="1" spans="1:26" ht="21.7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26" ht="21.75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6" ht="21.75" customHeight="1" x14ac:dyDescent="0.2">
      <c r="A3" s="120" t="s">
        <v>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6" ht="21.75" customHeight="1" x14ac:dyDescent="0.2">
      <c r="A4" s="120" t="s">
        <v>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6" ht="5.2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26" s="9" customFormat="1" ht="28.5" x14ac:dyDescent="0.2">
      <c r="A6" s="122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8"/>
      <c r="Q6" s="8"/>
      <c r="Z6"/>
    </row>
    <row r="7" spans="1:26" s="9" customFormat="1" ht="19.5" customHeight="1" x14ac:dyDescent="0.2">
      <c r="A7" s="123" t="s">
        <v>22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8"/>
      <c r="Q7" s="8"/>
    </row>
    <row r="8" spans="1:26" s="9" customFormat="1" ht="19.5" customHeight="1" thickBot="1" x14ac:dyDescent="0.25">
      <c r="A8" s="123" t="s">
        <v>59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8"/>
      <c r="Q8" s="8"/>
    </row>
    <row r="9" spans="1:26" ht="19.5" customHeight="1" thickTop="1" x14ac:dyDescent="0.2">
      <c r="A9" s="124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26" ht="18" customHeight="1" x14ac:dyDescent="0.2">
      <c r="A10" s="117" t="s">
        <v>40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26" ht="19.5" customHeight="1" x14ac:dyDescent="0.2">
      <c r="A11" s="117" t="s">
        <v>60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</row>
    <row r="12" spans="1:26" ht="15.75" x14ac:dyDescent="0.2">
      <c r="A12" s="5" t="s">
        <v>32</v>
      </c>
      <c r="B12" s="10"/>
      <c r="C12" s="10"/>
      <c r="D12" s="11"/>
      <c r="E12" s="12"/>
      <c r="F12" s="12"/>
      <c r="G12" s="13" t="s">
        <v>33</v>
      </c>
      <c r="H12" s="12"/>
      <c r="I12" s="12"/>
      <c r="J12" s="12"/>
      <c r="K12" s="12"/>
      <c r="L12" s="14"/>
      <c r="M12" s="14"/>
      <c r="N12" s="1"/>
      <c r="O12" s="2" t="s">
        <v>41</v>
      </c>
    </row>
    <row r="13" spans="1:26" ht="15.75" x14ac:dyDescent="0.2">
      <c r="A13" s="15" t="s">
        <v>61</v>
      </c>
      <c r="B13" s="16"/>
      <c r="C13" s="16"/>
      <c r="D13" s="17"/>
      <c r="E13" s="17"/>
      <c r="F13" s="17"/>
      <c r="G13" s="18" t="s">
        <v>34</v>
      </c>
      <c r="H13" s="17"/>
      <c r="I13" s="17"/>
      <c r="J13" s="17"/>
      <c r="K13" s="17"/>
      <c r="L13" s="19"/>
      <c r="M13" s="19"/>
      <c r="N13" s="3"/>
      <c r="O13" s="4" t="s">
        <v>62</v>
      </c>
    </row>
    <row r="14" spans="1:26" x14ac:dyDescent="0.2">
      <c r="A14" s="20"/>
      <c r="D14" s="22"/>
      <c r="L14" s="23"/>
      <c r="M14" s="23"/>
      <c r="N14" s="23"/>
      <c r="O14" s="24"/>
    </row>
    <row r="15" spans="1:26" ht="15" x14ac:dyDescent="0.2">
      <c r="A15" s="127" t="s">
        <v>11</v>
      </c>
      <c r="B15" s="128"/>
      <c r="C15" s="128"/>
      <c r="D15" s="128"/>
      <c r="E15" s="128"/>
      <c r="F15" s="128"/>
      <c r="G15" s="129"/>
      <c r="H15" s="130" t="s">
        <v>1</v>
      </c>
      <c r="I15" s="128"/>
      <c r="J15" s="128"/>
      <c r="K15" s="128"/>
      <c r="L15" s="128"/>
      <c r="M15" s="128"/>
      <c r="N15" s="128"/>
      <c r="O15" s="131"/>
    </row>
    <row r="16" spans="1:26" ht="15" x14ac:dyDescent="0.2">
      <c r="A16" s="25" t="s">
        <v>24</v>
      </c>
      <c r="B16" s="26"/>
      <c r="C16" s="26"/>
      <c r="D16" s="27"/>
      <c r="E16" s="28"/>
      <c r="F16" s="27"/>
      <c r="G16" s="29"/>
      <c r="H16" s="30"/>
      <c r="I16" s="31"/>
      <c r="J16" s="31"/>
      <c r="K16" s="31"/>
      <c r="L16" s="32"/>
      <c r="M16" s="32"/>
      <c r="N16" s="50"/>
      <c r="O16" s="33"/>
    </row>
    <row r="17" spans="1:17" ht="15" x14ac:dyDescent="0.2">
      <c r="A17" s="25" t="s">
        <v>25</v>
      </c>
      <c r="B17" s="50"/>
      <c r="C17" s="50"/>
      <c r="D17" s="34"/>
      <c r="F17" s="34"/>
      <c r="G17" s="149" t="s">
        <v>65</v>
      </c>
      <c r="H17" s="30" t="s">
        <v>2</v>
      </c>
      <c r="I17" s="31"/>
      <c r="J17" s="31"/>
      <c r="K17" s="31"/>
      <c r="L17" s="32"/>
      <c r="M17" s="32"/>
      <c r="N17" s="50"/>
      <c r="O17" s="35"/>
    </row>
    <row r="18" spans="1:17" ht="15" x14ac:dyDescent="0.2">
      <c r="A18" s="36" t="s">
        <v>26</v>
      </c>
      <c r="B18" s="26"/>
      <c r="C18" s="26"/>
      <c r="D18" s="32"/>
      <c r="E18" s="28"/>
      <c r="F18" s="27"/>
      <c r="G18" s="37" t="s">
        <v>64</v>
      </c>
      <c r="H18" s="30" t="s">
        <v>3</v>
      </c>
      <c r="I18" s="31"/>
      <c r="J18" s="31"/>
      <c r="K18" s="31"/>
      <c r="L18" s="32"/>
      <c r="M18" s="32"/>
      <c r="N18" s="50"/>
      <c r="O18" s="35"/>
    </row>
    <row r="19" spans="1:17" ht="15.75" thickBot="1" x14ac:dyDescent="0.25">
      <c r="A19" s="101" t="s">
        <v>27</v>
      </c>
      <c r="B19" s="102"/>
      <c r="C19" s="102"/>
      <c r="D19" s="103"/>
      <c r="E19" s="103"/>
      <c r="F19" s="104"/>
      <c r="G19" s="150" t="s">
        <v>63</v>
      </c>
      <c r="H19" s="105" t="s">
        <v>56</v>
      </c>
      <c r="I19" s="106"/>
      <c r="J19" s="106"/>
      <c r="K19" s="107">
        <v>109</v>
      </c>
      <c r="L19" s="103"/>
      <c r="M19" s="103"/>
      <c r="N19" s="102"/>
      <c r="O19" s="108" t="s">
        <v>66</v>
      </c>
    </row>
    <row r="20" spans="1:17" ht="9" customHeight="1" thickTop="1" thickBot="1" x14ac:dyDescent="0.25">
      <c r="A20" s="20"/>
      <c r="O20" s="38"/>
    </row>
    <row r="21" spans="1:17" s="40" customFormat="1" ht="25.5" customHeight="1" thickTop="1" x14ac:dyDescent="0.2">
      <c r="A21" s="132" t="s">
        <v>8</v>
      </c>
      <c r="B21" s="134" t="s">
        <v>14</v>
      </c>
      <c r="C21" s="134" t="s">
        <v>23</v>
      </c>
      <c r="D21" s="134" t="s">
        <v>4</v>
      </c>
      <c r="E21" s="134" t="s">
        <v>57</v>
      </c>
      <c r="F21" s="134" t="s">
        <v>10</v>
      </c>
      <c r="G21" s="134" t="s">
        <v>15</v>
      </c>
      <c r="H21" s="134" t="s">
        <v>128</v>
      </c>
      <c r="I21" s="134"/>
      <c r="J21" s="134"/>
      <c r="K21" s="134" t="s">
        <v>9</v>
      </c>
      <c r="L21" s="134" t="s">
        <v>29</v>
      </c>
      <c r="M21" s="134" t="s">
        <v>28</v>
      </c>
      <c r="N21" s="137" t="s">
        <v>31</v>
      </c>
      <c r="O21" s="139" t="s">
        <v>16</v>
      </c>
      <c r="P21" s="39"/>
      <c r="Q21" s="39"/>
    </row>
    <row r="22" spans="1:17" s="40" customFormat="1" ht="14.25" customHeight="1" x14ac:dyDescent="0.2">
      <c r="A22" s="133"/>
      <c r="B22" s="135"/>
      <c r="C22" s="135"/>
      <c r="D22" s="135"/>
      <c r="E22" s="135"/>
      <c r="F22" s="135"/>
      <c r="G22" s="135"/>
      <c r="H22" s="111" t="s">
        <v>35</v>
      </c>
      <c r="I22" s="111" t="s">
        <v>36</v>
      </c>
      <c r="J22" s="111" t="s">
        <v>37</v>
      </c>
      <c r="K22" s="135"/>
      <c r="L22" s="135"/>
      <c r="M22" s="135"/>
      <c r="N22" s="138"/>
      <c r="O22" s="140"/>
      <c r="P22" s="39"/>
      <c r="Q22" s="39"/>
    </row>
    <row r="23" spans="1:17" ht="24.75" customHeight="1" x14ac:dyDescent="0.2">
      <c r="A23" s="80">
        <v>1</v>
      </c>
      <c r="B23" s="81">
        <v>50</v>
      </c>
      <c r="C23" s="81">
        <v>10115080982</v>
      </c>
      <c r="D23" s="82" t="s">
        <v>67</v>
      </c>
      <c r="E23" s="83" t="s">
        <v>68</v>
      </c>
      <c r="F23" s="84" t="s">
        <v>49</v>
      </c>
      <c r="G23" s="85" t="s">
        <v>20</v>
      </c>
      <c r="H23" s="112">
        <v>5.4594907407407411E-2</v>
      </c>
      <c r="I23" s="112">
        <v>1.3842592592592594E-2</v>
      </c>
      <c r="J23" s="112">
        <v>5.769675925925926E-2</v>
      </c>
      <c r="K23" s="112">
        <f>SUM(H23:J23)</f>
        <v>0.12613425925925928</v>
      </c>
      <c r="L23" s="86"/>
      <c r="M23" s="79">
        <f>IFERROR($K$19*3600/(HOUR(K23)*3600+MINUTE(K23)*60+SECOND(K23)),"")</f>
        <v>36.006606716828777</v>
      </c>
      <c r="N23" s="87" t="s">
        <v>19</v>
      </c>
      <c r="O23" s="88"/>
    </row>
    <row r="24" spans="1:17" ht="24.75" customHeight="1" x14ac:dyDescent="0.2">
      <c r="A24" s="80">
        <v>2</v>
      </c>
      <c r="B24" s="81">
        <v>92</v>
      </c>
      <c r="C24" s="81">
        <v>10114922954</v>
      </c>
      <c r="D24" s="82" t="s">
        <v>69</v>
      </c>
      <c r="E24" s="83" t="s">
        <v>70</v>
      </c>
      <c r="F24" s="84" t="s">
        <v>49</v>
      </c>
      <c r="G24" s="85" t="s">
        <v>71</v>
      </c>
      <c r="H24" s="112">
        <v>5.5601851851851847E-2</v>
      </c>
      <c r="I24" s="112">
        <v>1.4710648148148148E-2</v>
      </c>
      <c r="J24" s="112">
        <v>5.7650462962962966E-2</v>
      </c>
      <c r="K24" s="112">
        <f t="shared" ref="K24:K50" si="0">SUM(H24:J24)</f>
        <v>0.12796296296296297</v>
      </c>
      <c r="L24" s="78">
        <f>K24-$K$23</f>
        <v>1.8287037037036935E-3</v>
      </c>
      <c r="M24" s="79">
        <f t="shared" ref="M24:M50" si="1">IFERROR($K$19*3600/(HOUR(K24)*3600+MINUTE(K24)*60+SECOND(K24)),"")</f>
        <v>35.492040520984084</v>
      </c>
      <c r="N24" s="87" t="s">
        <v>18</v>
      </c>
      <c r="O24" s="88"/>
    </row>
    <row r="25" spans="1:17" ht="24.75" customHeight="1" x14ac:dyDescent="0.2">
      <c r="A25" s="80">
        <v>3</v>
      </c>
      <c r="B25" s="81">
        <v>64</v>
      </c>
      <c r="C25" s="81">
        <v>10128097776</v>
      </c>
      <c r="D25" s="82" t="s">
        <v>72</v>
      </c>
      <c r="E25" s="83" t="s">
        <v>73</v>
      </c>
      <c r="F25" s="84" t="s">
        <v>51</v>
      </c>
      <c r="G25" s="85" t="s">
        <v>20</v>
      </c>
      <c r="H25" s="112">
        <v>5.5659722222222228E-2</v>
      </c>
      <c r="I25" s="112">
        <v>1.4791666666666668E-2</v>
      </c>
      <c r="J25" s="112">
        <v>5.783564814814815E-2</v>
      </c>
      <c r="K25" s="112">
        <f t="shared" si="0"/>
        <v>0.12828703703703703</v>
      </c>
      <c r="L25" s="78">
        <f t="shared" ref="L25:L50" si="2">K25-$K$23</f>
        <v>2.1527777777777535E-3</v>
      </c>
      <c r="M25" s="79">
        <f t="shared" si="1"/>
        <v>35.402381811620351</v>
      </c>
      <c r="N25" s="87" t="s">
        <v>18</v>
      </c>
      <c r="O25" s="88"/>
    </row>
    <row r="26" spans="1:17" ht="24.75" customHeight="1" x14ac:dyDescent="0.2">
      <c r="A26" s="80">
        <v>4</v>
      </c>
      <c r="B26" s="81">
        <v>63</v>
      </c>
      <c r="C26" s="81">
        <v>10119247134</v>
      </c>
      <c r="D26" s="82" t="s">
        <v>74</v>
      </c>
      <c r="E26" s="83" t="s">
        <v>75</v>
      </c>
      <c r="F26" s="84" t="s">
        <v>51</v>
      </c>
      <c r="G26" s="85" t="s">
        <v>20</v>
      </c>
      <c r="H26" s="112">
        <v>5.5752314814814817E-2</v>
      </c>
      <c r="I26" s="112">
        <v>1.4965277777777779E-2</v>
      </c>
      <c r="J26" s="112">
        <v>5.7893518518518518E-2</v>
      </c>
      <c r="K26" s="112">
        <f t="shared" si="0"/>
        <v>0.12861111111111112</v>
      </c>
      <c r="L26" s="78">
        <f t="shared" si="2"/>
        <v>2.4768518518518412E-3</v>
      </c>
      <c r="M26" s="79">
        <f t="shared" si="1"/>
        <v>35.313174946004317</v>
      </c>
      <c r="N26" s="87" t="s">
        <v>18</v>
      </c>
      <c r="O26" s="88"/>
    </row>
    <row r="27" spans="1:17" ht="24.75" customHeight="1" x14ac:dyDescent="0.2">
      <c r="A27" s="80">
        <v>5</v>
      </c>
      <c r="B27" s="81">
        <v>53</v>
      </c>
      <c r="C27" s="81">
        <v>10115310550</v>
      </c>
      <c r="D27" s="82" t="s">
        <v>76</v>
      </c>
      <c r="E27" s="83" t="s">
        <v>77</v>
      </c>
      <c r="F27" s="84" t="s">
        <v>49</v>
      </c>
      <c r="G27" s="85" t="s">
        <v>20</v>
      </c>
      <c r="H27" s="112">
        <v>5.5752314814814817E-2</v>
      </c>
      <c r="I27" s="112">
        <v>1.5173611111111112E-2</v>
      </c>
      <c r="J27" s="112">
        <v>5.7824074074074076E-2</v>
      </c>
      <c r="K27" s="112">
        <f t="shared" si="0"/>
        <v>0.12875</v>
      </c>
      <c r="L27" s="78">
        <f t="shared" si="2"/>
        <v>2.615740740740724E-3</v>
      </c>
      <c r="M27" s="79">
        <f t="shared" si="1"/>
        <v>35.275080906148865</v>
      </c>
      <c r="N27" s="87" t="s">
        <v>18</v>
      </c>
      <c r="O27" s="88"/>
    </row>
    <row r="28" spans="1:17" ht="24.75" customHeight="1" x14ac:dyDescent="0.2">
      <c r="A28" s="80">
        <v>6</v>
      </c>
      <c r="B28" s="81">
        <v>52</v>
      </c>
      <c r="C28" s="81">
        <v>10119189944</v>
      </c>
      <c r="D28" s="82" t="s">
        <v>78</v>
      </c>
      <c r="E28" s="83" t="s">
        <v>79</v>
      </c>
      <c r="F28" s="84" t="s">
        <v>51</v>
      </c>
      <c r="G28" s="85" t="s">
        <v>20</v>
      </c>
      <c r="H28" s="112">
        <v>5.5462962962962964E-2</v>
      </c>
      <c r="I28" s="112">
        <v>1.5555555555555553E-2</v>
      </c>
      <c r="J28" s="112">
        <v>5.7731481481481474E-2</v>
      </c>
      <c r="K28" s="112">
        <f t="shared" si="0"/>
        <v>0.12875</v>
      </c>
      <c r="L28" s="78">
        <f t="shared" si="2"/>
        <v>2.615740740740724E-3</v>
      </c>
      <c r="M28" s="79">
        <f t="shared" si="1"/>
        <v>35.275080906148865</v>
      </c>
      <c r="N28" s="87" t="s">
        <v>18</v>
      </c>
      <c r="O28" s="88"/>
    </row>
    <row r="29" spans="1:17" ht="24.75" customHeight="1" x14ac:dyDescent="0.2">
      <c r="A29" s="80">
        <v>7</v>
      </c>
      <c r="B29" s="81">
        <v>68</v>
      </c>
      <c r="C29" s="81">
        <v>10092631243</v>
      </c>
      <c r="D29" s="82" t="s">
        <v>80</v>
      </c>
      <c r="E29" s="83" t="s">
        <v>81</v>
      </c>
      <c r="F29" s="84" t="s">
        <v>51</v>
      </c>
      <c r="G29" s="85" t="s">
        <v>20</v>
      </c>
      <c r="H29" s="112">
        <v>5.590277777777778E-2</v>
      </c>
      <c r="I29" s="112">
        <v>1.5509259259259257E-2</v>
      </c>
      <c r="J29" s="112">
        <v>5.783564814814815E-2</v>
      </c>
      <c r="K29" s="112">
        <f t="shared" si="0"/>
        <v>0.1292476851851852</v>
      </c>
      <c r="L29" s="78">
        <f t="shared" si="2"/>
        <v>3.1134259259259223E-3</v>
      </c>
      <c r="M29" s="79">
        <f t="shared" si="1"/>
        <v>35.139249574639564</v>
      </c>
      <c r="N29" s="87" t="s">
        <v>18</v>
      </c>
      <c r="O29" s="88"/>
    </row>
    <row r="30" spans="1:17" ht="24.75" customHeight="1" x14ac:dyDescent="0.2">
      <c r="A30" s="80">
        <v>8</v>
      </c>
      <c r="B30" s="81">
        <v>85</v>
      </c>
      <c r="C30" s="81">
        <v>10105986325</v>
      </c>
      <c r="D30" s="82" t="s">
        <v>82</v>
      </c>
      <c r="E30" s="83" t="s">
        <v>83</v>
      </c>
      <c r="F30" s="84" t="s">
        <v>51</v>
      </c>
      <c r="G30" s="85" t="s">
        <v>84</v>
      </c>
      <c r="H30" s="112">
        <v>5.5775462962962964E-2</v>
      </c>
      <c r="I30" s="112">
        <v>1.5625E-2</v>
      </c>
      <c r="J30" s="112">
        <v>5.7881944444444444E-2</v>
      </c>
      <c r="K30" s="112">
        <f t="shared" si="0"/>
        <v>0.1292824074074074</v>
      </c>
      <c r="L30" s="78">
        <f t="shared" si="2"/>
        <v>3.1481481481481222E-3</v>
      </c>
      <c r="M30" s="79">
        <f t="shared" si="1"/>
        <v>35.129811996418979</v>
      </c>
      <c r="N30" s="87" t="s">
        <v>18</v>
      </c>
      <c r="O30" s="88"/>
    </row>
    <row r="31" spans="1:17" ht="24.75" customHeight="1" x14ac:dyDescent="0.2">
      <c r="A31" s="80">
        <v>9</v>
      </c>
      <c r="B31" s="81">
        <v>62</v>
      </c>
      <c r="C31" s="81">
        <v>10119244508</v>
      </c>
      <c r="D31" s="82" t="s">
        <v>85</v>
      </c>
      <c r="E31" s="83" t="s">
        <v>86</v>
      </c>
      <c r="F31" s="84" t="s">
        <v>51</v>
      </c>
      <c r="G31" s="85" t="s">
        <v>20</v>
      </c>
      <c r="H31" s="112">
        <v>5.5798611111111111E-2</v>
      </c>
      <c r="I31" s="112">
        <v>1.5821759259259261E-2</v>
      </c>
      <c r="J31" s="112">
        <v>5.7800925925925929E-2</v>
      </c>
      <c r="K31" s="112">
        <f t="shared" si="0"/>
        <v>0.12942129629629631</v>
      </c>
      <c r="L31" s="78">
        <f t="shared" si="2"/>
        <v>3.2870370370370328E-3</v>
      </c>
      <c r="M31" s="79">
        <f t="shared" si="1"/>
        <v>35.092112323376853</v>
      </c>
      <c r="N31" s="87" t="s">
        <v>18</v>
      </c>
      <c r="O31" s="88"/>
    </row>
    <row r="32" spans="1:17" ht="24.75" customHeight="1" x14ac:dyDescent="0.2">
      <c r="A32" s="80">
        <v>10</v>
      </c>
      <c r="B32" s="81">
        <v>69</v>
      </c>
      <c r="C32" s="81">
        <v>10128099594</v>
      </c>
      <c r="D32" s="82" t="s">
        <v>87</v>
      </c>
      <c r="E32" s="83" t="s">
        <v>88</v>
      </c>
      <c r="F32" s="84" t="s">
        <v>51</v>
      </c>
      <c r="G32" s="85" t="s">
        <v>20</v>
      </c>
      <c r="H32" s="112">
        <v>5.5972222222222222E-2</v>
      </c>
      <c r="I32" s="112">
        <v>1.554398148148148E-2</v>
      </c>
      <c r="J32" s="112">
        <v>5.8460648148148144E-2</v>
      </c>
      <c r="K32" s="112">
        <f t="shared" si="0"/>
        <v>0.12997685185185184</v>
      </c>
      <c r="L32" s="78">
        <f t="shared" si="2"/>
        <v>3.8425925925925641E-3</v>
      </c>
      <c r="M32" s="79">
        <f t="shared" si="1"/>
        <v>34.942119323241315</v>
      </c>
      <c r="N32" s="87" t="s">
        <v>18</v>
      </c>
      <c r="O32" s="88"/>
    </row>
    <row r="33" spans="1:15" ht="24.75" customHeight="1" x14ac:dyDescent="0.2">
      <c r="A33" s="80">
        <v>11</v>
      </c>
      <c r="B33" s="81">
        <v>91</v>
      </c>
      <c r="C33" s="81">
        <v>10117596114</v>
      </c>
      <c r="D33" s="82" t="s">
        <v>89</v>
      </c>
      <c r="E33" s="83" t="s">
        <v>90</v>
      </c>
      <c r="F33" s="84" t="s">
        <v>49</v>
      </c>
      <c r="G33" s="85" t="s">
        <v>91</v>
      </c>
      <c r="H33" s="112">
        <v>5.8703703703703702E-2</v>
      </c>
      <c r="I33" s="112">
        <v>1.5150462962962963E-2</v>
      </c>
      <c r="J33" s="112">
        <v>5.7824074074074076E-2</v>
      </c>
      <c r="K33" s="112">
        <f t="shared" si="0"/>
        <v>0.13167824074074075</v>
      </c>
      <c r="L33" s="78">
        <f t="shared" si="2"/>
        <v>5.5439814814814692E-3</v>
      </c>
      <c r="M33" s="79">
        <f t="shared" si="1"/>
        <v>34.490639008525974</v>
      </c>
      <c r="N33" s="87" t="s">
        <v>18</v>
      </c>
      <c r="O33" s="88"/>
    </row>
    <row r="34" spans="1:15" ht="24.75" customHeight="1" x14ac:dyDescent="0.2">
      <c r="A34" s="80">
        <v>12</v>
      </c>
      <c r="B34" s="81">
        <v>70</v>
      </c>
      <c r="C34" s="81">
        <v>10128097978</v>
      </c>
      <c r="D34" s="82" t="s">
        <v>92</v>
      </c>
      <c r="E34" s="83" t="s">
        <v>93</v>
      </c>
      <c r="F34" s="84" t="s">
        <v>51</v>
      </c>
      <c r="G34" s="85" t="s">
        <v>20</v>
      </c>
      <c r="H34" s="112">
        <v>5.8611111111111114E-2</v>
      </c>
      <c r="I34" s="112">
        <v>1.5601851851851851E-2</v>
      </c>
      <c r="J34" s="112">
        <v>5.783564814814815E-2</v>
      </c>
      <c r="K34" s="112">
        <f t="shared" si="0"/>
        <v>0.1320486111111111</v>
      </c>
      <c r="L34" s="78">
        <f t="shared" si="2"/>
        <v>5.9143518518518234E-3</v>
      </c>
      <c r="M34" s="79">
        <f t="shared" si="1"/>
        <v>34.393899552984486</v>
      </c>
      <c r="N34" s="87" t="s">
        <v>18</v>
      </c>
      <c r="O34" s="88"/>
    </row>
    <row r="35" spans="1:15" ht="24.75" customHeight="1" x14ac:dyDescent="0.2">
      <c r="A35" s="80">
        <v>13</v>
      </c>
      <c r="B35" s="81">
        <v>57</v>
      </c>
      <c r="C35" s="81">
        <v>10093535369</v>
      </c>
      <c r="D35" s="82" t="s">
        <v>94</v>
      </c>
      <c r="E35" s="83" t="s">
        <v>95</v>
      </c>
      <c r="F35" s="84" t="s">
        <v>51</v>
      </c>
      <c r="G35" s="85" t="s">
        <v>20</v>
      </c>
      <c r="H35" s="112">
        <v>5.5775462962962964E-2</v>
      </c>
      <c r="I35" s="112">
        <v>1.5266203703703705E-2</v>
      </c>
      <c r="J35" s="112">
        <v>6.1053240740740734E-2</v>
      </c>
      <c r="K35" s="112">
        <f t="shared" si="0"/>
        <v>0.1320949074074074</v>
      </c>
      <c r="L35" s="78">
        <f t="shared" si="2"/>
        <v>5.9606481481481177E-3</v>
      </c>
      <c r="M35" s="79">
        <f t="shared" si="1"/>
        <v>34.381845264172433</v>
      </c>
      <c r="N35" s="89"/>
      <c r="O35" s="88"/>
    </row>
    <row r="36" spans="1:15" ht="24.75" customHeight="1" x14ac:dyDescent="0.2">
      <c r="A36" s="80">
        <v>14</v>
      </c>
      <c r="B36" s="81">
        <v>59</v>
      </c>
      <c r="C36" s="81">
        <v>10128099493</v>
      </c>
      <c r="D36" s="82" t="s">
        <v>96</v>
      </c>
      <c r="E36" s="83" t="s">
        <v>97</v>
      </c>
      <c r="F36" s="84" t="s">
        <v>51</v>
      </c>
      <c r="G36" s="85" t="s">
        <v>20</v>
      </c>
      <c r="H36" s="112">
        <v>5.8240740740740739E-2</v>
      </c>
      <c r="I36" s="112">
        <v>1.6701388888888887E-2</v>
      </c>
      <c r="J36" s="112">
        <v>6.25E-2</v>
      </c>
      <c r="K36" s="112">
        <f t="shared" si="0"/>
        <v>0.13744212962962962</v>
      </c>
      <c r="L36" s="78">
        <f t="shared" si="2"/>
        <v>1.1307870370370343E-2</v>
      </c>
      <c r="M36" s="79">
        <f t="shared" si="1"/>
        <v>33.044210526315787</v>
      </c>
      <c r="N36" s="89"/>
      <c r="O36" s="88"/>
    </row>
    <row r="37" spans="1:15" ht="24.75" customHeight="1" x14ac:dyDescent="0.2">
      <c r="A37" s="80">
        <v>15</v>
      </c>
      <c r="B37" s="81">
        <v>75</v>
      </c>
      <c r="C37" s="81">
        <v>10096569140</v>
      </c>
      <c r="D37" s="82" t="s">
        <v>98</v>
      </c>
      <c r="E37" s="83" t="s">
        <v>99</v>
      </c>
      <c r="F37" s="84" t="s">
        <v>51</v>
      </c>
      <c r="G37" s="85" t="s">
        <v>20</v>
      </c>
      <c r="H37" s="112">
        <v>5.6296296296296296E-2</v>
      </c>
      <c r="I37" s="112">
        <v>1.5000000000000001E-2</v>
      </c>
      <c r="J37" s="112">
        <v>6.8217592592592594E-2</v>
      </c>
      <c r="K37" s="112">
        <f t="shared" si="0"/>
        <v>0.13951388888888888</v>
      </c>
      <c r="L37" s="78">
        <f t="shared" si="2"/>
        <v>1.3379629629629602E-2</v>
      </c>
      <c r="M37" s="79">
        <f t="shared" si="1"/>
        <v>32.553509208561472</v>
      </c>
      <c r="N37" s="89"/>
      <c r="O37" s="88"/>
    </row>
    <row r="38" spans="1:15" ht="24.75" customHeight="1" x14ac:dyDescent="0.2">
      <c r="A38" s="80">
        <v>16</v>
      </c>
      <c r="B38" s="81">
        <v>65</v>
      </c>
      <c r="C38" s="81">
        <v>10125782308</v>
      </c>
      <c r="D38" s="82" t="s">
        <v>100</v>
      </c>
      <c r="E38" s="83" t="s">
        <v>101</v>
      </c>
      <c r="F38" s="84" t="s">
        <v>51</v>
      </c>
      <c r="G38" s="85" t="s">
        <v>20</v>
      </c>
      <c r="H38" s="112">
        <v>6.5277777777777782E-2</v>
      </c>
      <c r="I38" s="112">
        <v>1.7083333333333336E-2</v>
      </c>
      <c r="J38" s="112">
        <v>5.7800925925925929E-2</v>
      </c>
      <c r="K38" s="112">
        <f t="shared" si="0"/>
        <v>0.14016203703703706</v>
      </c>
      <c r="L38" s="78">
        <f t="shared" si="2"/>
        <v>1.4027777777777778E-2</v>
      </c>
      <c r="M38" s="79">
        <f t="shared" si="1"/>
        <v>32.402972749793562</v>
      </c>
      <c r="N38" s="89"/>
      <c r="O38" s="88"/>
    </row>
    <row r="39" spans="1:15" ht="24.75" customHeight="1" x14ac:dyDescent="0.2">
      <c r="A39" s="80">
        <v>17</v>
      </c>
      <c r="B39" s="81">
        <v>55</v>
      </c>
      <c r="C39" s="81">
        <v>10115495355</v>
      </c>
      <c r="D39" s="82" t="s">
        <v>102</v>
      </c>
      <c r="E39" s="83" t="s">
        <v>103</v>
      </c>
      <c r="F39" s="84" t="s">
        <v>51</v>
      </c>
      <c r="G39" s="85" t="s">
        <v>20</v>
      </c>
      <c r="H39" s="112">
        <v>7.5891203703703711E-2</v>
      </c>
      <c r="I39" s="112">
        <v>1.539351851851852E-2</v>
      </c>
      <c r="J39" s="112">
        <v>5.7824074074074076E-2</v>
      </c>
      <c r="K39" s="112">
        <f t="shared" si="0"/>
        <v>0.14910879629629631</v>
      </c>
      <c r="L39" s="78">
        <f t="shared" si="2"/>
        <v>2.2974537037037029E-2</v>
      </c>
      <c r="M39" s="79">
        <f t="shared" si="1"/>
        <v>30.458744081347511</v>
      </c>
      <c r="N39" s="89"/>
      <c r="O39" s="88"/>
    </row>
    <row r="40" spans="1:15" ht="24.75" customHeight="1" x14ac:dyDescent="0.2">
      <c r="A40" s="80">
        <v>18</v>
      </c>
      <c r="B40" s="81">
        <v>51</v>
      </c>
      <c r="C40" s="81">
        <v>10094891343</v>
      </c>
      <c r="D40" s="82" t="s">
        <v>104</v>
      </c>
      <c r="E40" s="83" t="s">
        <v>105</v>
      </c>
      <c r="F40" s="84" t="s">
        <v>18</v>
      </c>
      <c r="G40" s="85" t="s">
        <v>20</v>
      </c>
      <c r="H40" s="112">
        <v>7.6805555555555557E-2</v>
      </c>
      <c r="I40" s="112">
        <v>1.4907407407407406E-2</v>
      </c>
      <c r="J40" s="112">
        <v>5.7824074074074076E-2</v>
      </c>
      <c r="K40" s="112">
        <f t="shared" si="0"/>
        <v>0.14953703703703705</v>
      </c>
      <c r="L40" s="78">
        <f t="shared" si="2"/>
        <v>2.3402777777777772E-2</v>
      </c>
      <c r="M40" s="79">
        <f t="shared" si="1"/>
        <v>30.371517027863778</v>
      </c>
      <c r="N40" s="89"/>
      <c r="O40" s="88"/>
    </row>
    <row r="41" spans="1:15" ht="24.75" customHeight="1" x14ac:dyDescent="0.2">
      <c r="A41" s="80">
        <v>19</v>
      </c>
      <c r="B41" s="81">
        <v>60</v>
      </c>
      <c r="C41" s="81">
        <v>10105736448</v>
      </c>
      <c r="D41" s="82" t="s">
        <v>106</v>
      </c>
      <c r="E41" s="83" t="s">
        <v>107</v>
      </c>
      <c r="F41" s="84" t="s">
        <v>51</v>
      </c>
      <c r="G41" s="85" t="s">
        <v>20</v>
      </c>
      <c r="H41" s="112">
        <v>7.6840277777777785E-2</v>
      </c>
      <c r="I41" s="112">
        <v>1.5162037037037036E-2</v>
      </c>
      <c r="J41" s="112">
        <v>5.7870370370370371E-2</v>
      </c>
      <c r="K41" s="112">
        <f t="shared" si="0"/>
        <v>0.14987268518518521</v>
      </c>
      <c r="L41" s="78">
        <f t="shared" si="2"/>
        <v>2.3738425925925927E-2</v>
      </c>
      <c r="M41" s="79">
        <f t="shared" si="1"/>
        <v>30.303498339640125</v>
      </c>
      <c r="N41" s="89"/>
      <c r="O41" s="88"/>
    </row>
    <row r="42" spans="1:15" ht="24.75" customHeight="1" x14ac:dyDescent="0.2">
      <c r="A42" s="80">
        <v>20</v>
      </c>
      <c r="B42" s="81">
        <v>58</v>
      </c>
      <c r="C42" s="81">
        <v>10094891141</v>
      </c>
      <c r="D42" s="82" t="s">
        <v>108</v>
      </c>
      <c r="E42" s="83" t="s">
        <v>109</v>
      </c>
      <c r="F42" s="84" t="s">
        <v>51</v>
      </c>
      <c r="G42" s="85" t="s">
        <v>20</v>
      </c>
      <c r="H42" s="112">
        <v>7.6817129629629624E-2</v>
      </c>
      <c r="I42" s="112">
        <v>1.5358796296296296E-2</v>
      </c>
      <c r="J42" s="112">
        <v>5.7789351851851856E-2</v>
      </c>
      <c r="K42" s="112">
        <f t="shared" si="0"/>
        <v>0.14996527777777779</v>
      </c>
      <c r="L42" s="78">
        <f t="shared" si="2"/>
        <v>2.3831018518518515E-2</v>
      </c>
      <c r="M42" s="79">
        <f t="shared" si="1"/>
        <v>30.284788145404029</v>
      </c>
      <c r="N42" s="89"/>
      <c r="O42" s="88"/>
    </row>
    <row r="43" spans="1:15" ht="24.75" customHeight="1" x14ac:dyDescent="0.2">
      <c r="A43" s="80">
        <v>21</v>
      </c>
      <c r="B43" s="81">
        <v>66</v>
      </c>
      <c r="C43" s="81">
        <v>10105988749</v>
      </c>
      <c r="D43" s="82" t="s">
        <v>110</v>
      </c>
      <c r="E43" s="83" t="s">
        <v>111</v>
      </c>
      <c r="F43" s="84" t="s">
        <v>51</v>
      </c>
      <c r="G43" s="85" t="s">
        <v>20</v>
      </c>
      <c r="H43" s="112">
        <v>7.677083333333333E-2</v>
      </c>
      <c r="I43" s="112">
        <v>1.5486111111111112E-2</v>
      </c>
      <c r="J43" s="112">
        <v>5.7824074074074076E-2</v>
      </c>
      <c r="K43" s="112">
        <f t="shared" si="0"/>
        <v>0.15008101851851852</v>
      </c>
      <c r="L43" s="78">
        <f t="shared" si="2"/>
        <v>2.3946759259259237E-2</v>
      </c>
      <c r="M43" s="79">
        <f t="shared" si="1"/>
        <v>30.261432868049663</v>
      </c>
      <c r="N43" s="89"/>
      <c r="O43" s="88"/>
    </row>
    <row r="44" spans="1:15" ht="24.75" customHeight="1" x14ac:dyDescent="0.2">
      <c r="A44" s="80">
        <v>22</v>
      </c>
      <c r="B44" s="81">
        <v>54</v>
      </c>
      <c r="C44" s="81">
        <v>10092633869</v>
      </c>
      <c r="D44" s="82" t="s">
        <v>112</v>
      </c>
      <c r="E44" s="83" t="s">
        <v>113</v>
      </c>
      <c r="F44" s="84" t="s">
        <v>49</v>
      </c>
      <c r="G44" s="85" t="s">
        <v>20</v>
      </c>
      <c r="H44" s="112">
        <v>7.6828703703703705E-2</v>
      </c>
      <c r="I44" s="112">
        <v>1.5844907407407408E-2</v>
      </c>
      <c r="J44" s="112">
        <v>5.7939814814814812E-2</v>
      </c>
      <c r="K44" s="112">
        <f t="shared" si="0"/>
        <v>0.15061342592592591</v>
      </c>
      <c r="L44" s="78">
        <f t="shared" si="2"/>
        <v>2.4479166666666635E-2</v>
      </c>
      <c r="M44" s="79">
        <f t="shared" si="1"/>
        <v>30.154460923691694</v>
      </c>
      <c r="N44" s="89"/>
      <c r="O44" s="88"/>
    </row>
    <row r="45" spans="1:15" ht="24.75" customHeight="1" x14ac:dyDescent="0.2">
      <c r="A45" s="80">
        <v>23</v>
      </c>
      <c r="B45" s="81">
        <v>74</v>
      </c>
      <c r="C45" s="81">
        <v>10119394048</v>
      </c>
      <c r="D45" s="82" t="s">
        <v>114</v>
      </c>
      <c r="E45" s="83" t="s">
        <v>115</v>
      </c>
      <c r="F45" s="84" t="s">
        <v>51</v>
      </c>
      <c r="G45" s="85" t="s">
        <v>20</v>
      </c>
      <c r="H45" s="112">
        <v>7.1770833333333339E-2</v>
      </c>
      <c r="I45" s="112">
        <v>1.6516203703703703E-2</v>
      </c>
      <c r="J45" s="112">
        <v>6.4236111111111105E-2</v>
      </c>
      <c r="K45" s="112">
        <f t="shared" si="0"/>
        <v>0.15252314814814816</v>
      </c>
      <c r="L45" s="78">
        <f t="shared" si="2"/>
        <v>2.6388888888888878E-2</v>
      </c>
      <c r="M45" s="79">
        <f t="shared" si="1"/>
        <v>29.77690089543178</v>
      </c>
      <c r="N45" s="90"/>
      <c r="O45" s="88"/>
    </row>
    <row r="46" spans="1:15" ht="24.75" customHeight="1" x14ac:dyDescent="0.2">
      <c r="A46" s="80">
        <v>24</v>
      </c>
      <c r="B46" s="81">
        <v>76</v>
      </c>
      <c r="C46" s="81">
        <v>10119333929</v>
      </c>
      <c r="D46" s="82" t="s">
        <v>116</v>
      </c>
      <c r="E46" s="83" t="s">
        <v>117</v>
      </c>
      <c r="F46" s="84" t="s">
        <v>51</v>
      </c>
      <c r="G46" s="85" t="s">
        <v>20</v>
      </c>
      <c r="H46" s="112">
        <v>6.9699074074074066E-2</v>
      </c>
      <c r="I46" s="112">
        <v>1.5648148148148151E-2</v>
      </c>
      <c r="J46" s="112">
        <v>6.8252314814814807E-2</v>
      </c>
      <c r="K46" s="112">
        <f t="shared" si="0"/>
        <v>0.15359953703703702</v>
      </c>
      <c r="L46" s="78">
        <f t="shared" si="2"/>
        <v>2.7465277777777741E-2</v>
      </c>
      <c r="M46" s="79">
        <f t="shared" si="1"/>
        <v>29.568231482179186</v>
      </c>
      <c r="N46" s="90"/>
      <c r="O46" s="88"/>
    </row>
    <row r="47" spans="1:15" ht="24.75" customHeight="1" x14ac:dyDescent="0.2">
      <c r="A47" s="80">
        <v>25</v>
      </c>
      <c r="B47" s="81">
        <v>67</v>
      </c>
      <c r="C47" s="81">
        <v>10119394149</v>
      </c>
      <c r="D47" s="82" t="s">
        <v>118</v>
      </c>
      <c r="E47" s="83" t="s">
        <v>119</v>
      </c>
      <c r="F47" s="84" t="s">
        <v>51</v>
      </c>
      <c r="G47" s="85" t="s">
        <v>20</v>
      </c>
      <c r="H47" s="112">
        <v>6.7569444444444446E-2</v>
      </c>
      <c r="I47" s="112">
        <v>1.8090277777777778E-2</v>
      </c>
      <c r="J47" s="112">
        <v>6.8275462962962954E-2</v>
      </c>
      <c r="K47" s="112">
        <f t="shared" si="0"/>
        <v>0.15393518518518517</v>
      </c>
      <c r="L47" s="78">
        <f t="shared" si="2"/>
        <v>2.7800925925925896E-2</v>
      </c>
      <c r="M47" s="79">
        <f t="shared" si="1"/>
        <v>29.503759398496239</v>
      </c>
      <c r="N47" s="90"/>
      <c r="O47" s="88"/>
    </row>
    <row r="48" spans="1:15" ht="24.75" customHeight="1" x14ac:dyDescent="0.2">
      <c r="A48" s="80">
        <v>26</v>
      </c>
      <c r="B48" s="81">
        <v>61</v>
      </c>
      <c r="C48" s="81">
        <v>10103575974</v>
      </c>
      <c r="D48" s="82" t="s">
        <v>120</v>
      </c>
      <c r="E48" s="83" t="s">
        <v>121</v>
      </c>
      <c r="F48" s="84" t="s">
        <v>51</v>
      </c>
      <c r="G48" s="85" t="s">
        <v>20</v>
      </c>
      <c r="H48" s="112">
        <v>7.6851851851851852E-2</v>
      </c>
      <c r="I48" s="112">
        <v>1.5162037037037036E-2</v>
      </c>
      <c r="J48" s="112">
        <v>6.2812499999999993E-2</v>
      </c>
      <c r="K48" s="112">
        <f t="shared" si="0"/>
        <v>0.15482638888888889</v>
      </c>
      <c r="L48" s="78">
        <f t="shared" si="2"/>
        <v>2.8692129629629609E-2</v>
      </c>
      <c r="M48" s="79">
        <f t="shared" si="1"/>
        <v>29.333931374747703</v>
      </c>
      <c r="N48" s="90"/>
      <c r="O48" s="88"/>
    </row>
    <row r="49" spans="1:17" ht="24.75" customHeight="1" x14ac:dyDescent="0.2">
      <c r="A49" s="80">
        <v>27</v>
      </c>
      <c r="B49" s="81">
        <v>77</v>
      </c>
      <c r="C49" s="81">
        <v>10131028590</v>
      </c>
      <c r="D49" s="82" t="s">
        <v>122</v>
      </c>
      <c r="E49" s="83" t="s">
        <v>123</v>
      </c>
      <c r="F49" s="84" t="s">
        <v>51</v>
      </c>
      <c r="G49" s="85" t="s">
        <v>20</v>
      </c>
      <c r="H49" s="112">
        <v>7.4942129629629636E-2</v>
      </c>
      <c r="I49" s="112">
        <v>1.6574074074074074E-2</v>
      </c>
      <c r="J49" s="112">
        <v>6.822916666666666E-2</v>
      </c>
      <c r="K49" s="112">
        <f t="shared" si="0"/>
        <v>0.15974537037037037</v>
      </c>
      <c r="L49" s="78">
        <f t="shared" si="2"/>
        <v>3.3611111111111092E-2</v>
      </c>
      <c r="M49" s="79">
        <f t="shared" si="1"/>
        <v>28.43066222286625</v>
      </c>
      <c r="N49" s="90"/>
      <c r="O49" s="88"/>
    </row>
    <row r="50" spans="1:17" ht="24.75" customHeight="1" x14ac:dyDescent="0.2">
      <c r="A50" s="80">
        <v>28</v>
      </c>
      <c r="B50" s="81">
        <v>84</v>
      </c>
      <c r="C50" s="81">
        <v>10105978140</v>
      </c>
      <c r="D50" s="82" t="s">
        <v>124</v>
      </c>
      <c r="E50" s="83" t="s">
        <v>125</v>
      </c>
      <c r="F50" s="84" t="s">
        <v>51</v>
      </c>
      <c r="G50" s="85" t="s">
        <v>84</v>
      </c>
      <c r="H50" s="112">
        <v>7.678240740740741E-2</v>
      </c>
      <c r="I50" s="112">
        <v>1.5949074074074074E-2</v>
      </c>
      <c r="J50" s="112">
        <v>6.8194444444444446E-2</v>
      </c>
      <c r="K50" s="112">
        <f t="shared" si="0"/>
        <v>0.16092592592592592</v>
      </c>
      <c r="L50" s="78">
        <f t="shared" si="2"/>
        <v>3.4791666666666637E-2</v>
      </c>
      <c r="M50" s="79">
        <f t="shared" si="1"/>
        <v>28.222094361334868</v>
      </c>
      <c r="N50" s="90"/>
      <c r="O50" s="88"/>
    </row>
    <row r="51" spans="1:17" ht="24.75" customHeight="1" thickBot="1" x14ac:dyDescent="0.25">
      <c r="A51" s="91" t="s">
        <v>38</v>
      </c>
      <c r="B51" s="92">
        <v>71</v>
      </c>
      <c r="C51" s="92">
        <v>10130775178</v>
      </c>
      <c r="D51" s="93" t="s">
        <v>126</v>
      </c>
      <c r="E51" s="94" t="s">
        <v>127</v>
      </c>
      <c r="F51" s="95" t="s">
        <v>51</v>
      </c>
      <c r="G51" s="96" t="s">
        <v>20</v>
      </c>
      <c r="H51" s="113">
        <v>7.6793981481481477E-2</v>
      </c>
      <c r="I51" s="113">
        <v>1.7071759259259259E-2</v>
      </c>
      <c r="J51" s="113"/>
      <c r="K51" s="113"/>
      <c r="L51" s="97"/>
      <c r="M51" s="98"/>
      <c r="N51" s="99"/>
      <c r="O51" s="100"/>
    </row>
    <row r="52" spans="1:17" s="42" customFormat="1" ht="9.75" customHeight="1" thickTop="1" thickBot="1" x14ac:dyDescent="0.25">
      <c r="A52" s="43"/>
      <c r="B52" s="44"/>
      <c r="C52" s="44"/>
      <c r="D52" s="45"/>
      <c r="E52" s="46"/>
      <c r="F52" s="47"/>
      <c r="G52" s="46"/>
      <c r="H52" s="48"/>
      <c r="I52" s="48"/>
      <c r="J52" s="48"/>
      <c r="K52" s="48"/>
      <c r="L52" s="48"/>
      <c r="M52" s="48"/>
      <c r="N52" s="48"/>
      <c r="O52" s="49"/>
      <c r="P52" s="41"/>
      <c r="Q52" s="41"/>
    </row>
    <row r="53" spans="1:17" s="51" customFormat="1" ht="15.75" thickTop="1" x14ac:dyDescent="0.2">
      <c r="A53" s="147" t="s">
        <v>6</v>
      </c>
      <c r="B53" s="145"/>
      <c r="C53" s="145"/>
      <c r="D53" s="145"/>
      <c r="E53" s="145"/>
      <c r="F53" s="145"/>
      <c r="G53" s="145"/>
      <c r="H53" s="145" t="s">
        <v>7</v>
      </c>
      <c r="I53" s="145"/>
      <c r="J53" s="145"/>
      <c r="K53" s="145"/>
      <c r="L53" s="145"/>
      <c r="M53" s="145"/>
      <c r="N53" s="145"/>
      <c r="O53" s="146"/>
    </row>
    <row r="54" spans="1:17" s="51" customFormat="1" ht="15" x14ac:dyDescent="0.2">
      <c r="A54" s="54"/>
      <c r="B54" s="59"/>
      <c r="C54" s="60"/>
      <c r="D54" s="59"/>
      <c r="E54" s="59"/>
      <c r="F54" s="59"/>
      <c r="H54" s="61" t="s">
        <v>42</v>
      </c>
      <c r="I54" s="62">
        <v>4</v>
      </c>
      <c r="J54" s="63"/>
      <c r="N54" s="61" t="s">
        <v>43</v>
      </c>
      <c r="O54" s="64">
        <f>COUNTIF(F$20:F152,"ЗМС")</f>
        <v>0</v>
      </c>
    </row>
    <row r="55" spans="1:17" s="51" customFormat="1" ht="15" x14ac:dyDescent="0.2">
      <c r="A55" s="54"/>
      <c r="B55" s="59"/>
      <c r="C55" s="73"/>
      <c r="D55" s="59"/>
      <c r="E55" s="59"/>
      <c r="F55" s="59"/>
      <c r="H55" s="52" t="s">
        <v>44</v>
      </c>
      <c r="I55" s="55">
        <f>I56+I61</f>
        <v>29</v>
      </c>
      <c r="J55" s="63"/>
      <c r="N55" s="52" t="s">
        <v>45</v>
      </c>
      <c r="O55" s="53">
        <f>COUNTIF(F$20:F152,"МСМК")</f>
        <v>0</v>
      </c>
    </row>
    <row r="56" spans="1:17" s="51" customFormat="1" ht="15" x14ac:dyDescent="0.2">
      <c r="A56" s="56"/>
      <c r="B56" s="59"/>
      <c r="C56" s="74"/>
      <c r="D56" s="59"/>
      <c r="E56" s="59"/>
      <c r="F56" s="59"/>
      <c r="H56" s="52" t="s">
        <v>46</v>
      </c>
      <c r="I56" s="55">
        <f>I57+I59+I58+I60</f>
        <v>29</v>
      </c>
      <c r="J56" s="63"/>
      <c r="N56" s="52" t="s">
        <v>19</v>
      </c>
      <c r="O56" s="53">
        <f>COUNTIF(F$20:F52,"МС")</f>
        <v>0</v>
      </c>
    </row>
    <row r="57" spans="1:17" s="51" customFormat="1" ht="15" x14ac:dyDescent="0.2">
      <c r="A57" s="54"/>
      <c r="B57" s="59"/>
      <c r="C57" s="74"/>
      <c r="D57" s="59"/>
      <c r="E57" s="59"/>
      <c r="F57" s="59"/>
      <c r="H57" s="52" t="s">
        <v>47</v>
      </c>
      <c r="I57" s="55">
        <f>COUNT(A23:A51)</f>
        <v>28</v>
      </c>
      <c r="J57" s="63"/>
      <c r="N57" s="52" t="s">
        <v>18</v>
      </c>
      <c r="O57" s="53">
        <f>COUNTIF(F$19:F52,"КМС")</f>
        <v>1</v>
      </c>
    </row>
    <row r="58" spans="1:17" s="51" customFormat="1" ht="15" x14ac:dyDescent="0.2">
      <c r="A58" s="54"/>
      <c r="B58" s="59"/>
      <c r="C58" s="74"/>
      <c r="D58" s="59"/>
      <c r="E58" s="69"/>
      <c r="F58" s="69"/>
      <c r="H58" s="52" t="s">
        <v>48</v>
      </c>
      <c r="I58" s="55">
        <f>COUNTIF(A23:A51,"НФ")</f>
        <v>1</v>
      </c>
      <c r="J58" s="63"/>
      <c r="N58" s="52" t="s">
        <v>49</v>
      </c>
      <c r="O58" s="53">
        <f>COUNTIF(F$21:F153,"1 СР")</f>
        <v>5</v>
      </c>
    </row>
    <row r="59" spans="1:17" s="51" customFormat="1" ht="15" x14ac:dyDescent="0.2">
      <c r="A59" s="57"/>
      <c r="B59" s="69"/>
      <c r="C59" s="69"/>
      <c r="D59" s="59"/>
      <c r="E59" s="69"/>
      <c r="F59" s="69"/>
      <c r="H59" s="52" t="s">
        <v>50</v>
      </c>
      <c r="I59" s="55">
        <f>COUNTIF(A23:A51,"ЛИМ")</f>
        <v>0</v>
      </c>
      <c r="J59" s="63"/>
      <c r="N59" s="52" t="s">
        <v>51</v>
      </c>
      <c r="O59" s="53">
        <f>COUNTIF(F$21:F154,"2 СР")</f>
        <v>23</v>
      </c>
    </row>
    <row r="60" spans="1:17" s="51" customFormat="1" ht="15" x14ac:dyDescent="0.2">
      <c r="A60" s="56"/>
      <c r="B60" s="59"/>
      <c r="C60" s="59"/>
      <c r="D60" s="59"/>
      <c r="E60" s="59"/>
      <c r="F60" s="59"/>
      <c r="H60" s="52" t="s">
        <v>52</v>
      </c>
      <c r="I60" s="55">
        <f>COUNTIF(A23:A51,"ДСКВ")</f>
        <v>0</v>
      </c>
      <c r="J60" s="63"/>
      <c r="N60" s="52" t="s">
        <v>53</v>
      </c>
      <c r="O60" s="53">
        <f>COUNTIF(F$21:F155,"3 СР")</f>
        <v>0</v>
      </c>
    </row>
    <row r="61" spans="1:17" s="51" customFormat="1" ht="15" x14ac:dyDescent="0.2">
      <c r="A61" s="65"/>
      <c r="B61" s="66"/>
      <c r="C61" s="66"/>
      <c r="D61" s="66"/>
      <c r="E61" s="66"/>
      <c r="F61" s="66"/>
      <c r="G61" s="67"/>
      <c r="H61" s="52" t="s">
        <v>54</v>
      </c>
      <c r="I61" s="55">
        <f>COUNTIF(A23:A51,"НС")</f>
        <v>0</v>
      </c>
      <c r="J61" s="68"/>
      <c r="K61" s="67"/>
      <c r="L61" s="67"/>
      <c r="M61" s="67"/>
      <c r="N61" s="52"/>
      <c r="O61" s="58"/>
    </row>
    <row r="62" spans="1:17" s="51" customFormat="1" ht="7.5" customHeight="1" x14ac:dyDescent="0.2">
      <c r="A62" s="56"/>
      <c r="B62" s="59"/>
      <c r="C62" s="59"/>
      <c r="D62" s="59"/>
      <c r="E62" s="59"/>
      <c r="F62" s="59"/>
      <c r="G62" s="69"/>
      <c r="H62" s="70"/>
      <c r="I62" s="69"/>
      <c r="J62" s="69"/>
      <c r="K62" s="71"/>
      <c r="L62" s="72"/>
      <c r="O62" s="75"/>
    </row>
    <row r="63" spans="1:17" s="51" customFormat="1" ht="15.75" x14ac:dyDescent="0.2">
      <c r="A63" s="143" t="s">
        <v>55</v>
      </c>
      <c r="B63" s="144"/>
      <c r="C63" s="144"/>
      <c r="D63" s="144"/>
      <c r="E63" s="144" t="s">
        <v>13</v>
      </c>
      <c r="F63" s="144"/>
      <c r="G63" s="144"/>
      <c r="H63" s="144"/>
      <c r="I63" s="144" t="s">
        <v>5</v>
      </c>
      <c r="J63" s="144"/>
      <c r="K63" s="144"/>
      <c r="L63" s="144" t="s">
        <v>39</v>
      </c>
      <c r="M63" s="144"/>
      <c r="N63" s="144"/>
      <c r="O63" s="148"/>
    </row>
    <row r="64" spans="1:17" s="51" customFormat="1" x14ac:dyDescent="0.2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O64" s="75"/>
    </row>
    <row r="65" spans="1:15" s="51" customFormat="1" x14ac:dyDescent="0.2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76"/>
      <c r="L65" s="77"/>
      <c r="O65" s="75"/>
    </row>
    <row r="66" spans="1:15" s="51" customFormat="1" x14ac:dyDescent="0.2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76"/>
      <c r="L66" s="77"/>
      <c r="O66" s="75"/>
    </row>
    <row r="67" spans="1:15" s="51" customFormat="1" x14ac:dyDescent="0.2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76"/>
      <c r="L67" s="77"/>
      <c r="O67" s="75"/>
    </row>
    <row r="68" spans="1:15" s="51" customFormat="1" x14ac:dyDescent="0.2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76"/>
      <c r="L68" s="77"/>
      <c r="O68" s="75"/>
    </row>
    <row r="69" spans="1:15" s="114" customFormat="1" ht="15.75" thickBot="1" x14ac:dyDescent="0.25">
      <c r="A69" s="115"/>
      <c r="B69" s="116"/>
      <c r="C69" s="116"/>
      <c r="D69" s="116"/>
      <c r="E69" s="116" t="str">
        <f>G17</f>
        <v>ОНИКОВА Я.Б.(1к,Ижевск)</v>
      </c>
      <c r="F69" s="116"/>
      <c r="G69" s="116"/>
      <c r="H69" s="116"/>
      <c r="I69" s="116" t="str">
        <f>G18</f>
        <v>РЕШЕТНИКОВА М.Д.(1К,Ижевск)</v>
      </c>
      <c r="J69" s="116"/>
      <c r="K69" s="116"/>
      <c r="L69" s="116" t="str">
        <f>G19</f>
        <v>БЛИНОВ А.О.(1к,Ижевск)</v>
      </c>
      <c r="M69" s="116"/>
      <c r="N69" s="116"/>
      <c r="O69" s="136"/>
    </row>
    <row r="70" spans="1:15" ht="13.5" thickTop="1" x14ac:dyDescent="0.2"/>
  </sheetData>
  <sortState ref="A24:P69">
    <sortCondition ref="A24:A69"/>
  </sortState>
  <mergeCells count="38">
    <mergeCell ref="I69:K69"/>
    <mergeCell ref="H21:J21"/>
    <mergeCell ref="E69:H69"/>
    <mergeCell ref="K21:K22"/>
    <mergeCell ref="L21:L22"/>
    <mergeCell ref="M21:M22"/>
    <mergeCell ref="L69:O69"/>
    <mergeCell ref="N21:N22"/>
    <mergeCell ref="O21:O22"/>
    <mergeCell ref="A64:E64"/>
    <mergeCell ref="F64:L64"/>
    <mergeCell ref="A63:D63"/>
    <mergeCell ref="E63:H63"/>
    <mergeCell ref="H53:O53"/>
    <mergeCell ref="A53:G53"/>
    <mergeCell ref="L63:O63"/>
    <mergeCell ref="I63:K63"/>
    <mergeCell ref="C21:C22"/>
    <mergeCell ref="D21:D22"/>
    <mergeCell ref="E21:E22"/>
    <mergeCell ref="F21:F22"/>
    <mergeCell ref="G21:G22"/>
    <mergeCell ref="A69:D69"/>
    <mergeCell ref="A11:O11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5:G15"/>
    <mergeCell ref="H15:O15"/>
    <mergeCell ref="A21:A22"/>
    <mergeCell ref="B21:B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2022-06-21T09:33:50Z</dcterms:modified>
</cp:coreProperties>
</file>