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411752A9-A226-4A9A-AD80-336C0FC5E399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отсечек'!$A$1:$L$53</definedName>
    <definedName name="_xlnm.Print_Area" localSheetId="0">'Стартовый протокол'!$A$1:$G$117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2" l="1"/>
  <c r="L43" i="2"/>
  <c r="L42" i="2"/>
  <c r="L41" i="2"/>
  <c r="L40" i="2"/>
  <c r="L39" i="2"/>
  <c r="L38" i="2"/>
  <c r="J53" i="2"/>
  <c r="H53" i="2"/>
  <c r="E53" i="2"/>
  <c r="H45" i="2"/>
  <c r="H44" i="2"/>
  <c r="H43" i="2"/>
  <c r="H42" i="2"/>
  <c r="H41" i="2"/>
  <c r="J24" i="2"/>
  <c r="J25" i="2"/>
  <c r="J26" i="2"/>
  <c r="J27" i="2"/>
  <c r="J28" i="2"/>
  <c r="J29" i="2"/>
  <c r="J30" i="2"/>
  <c r="J31" i="2"/>
  <c r="J32" i="2"/>
  <c r="J33" i="2"/>
  <c r="J34" i="2"/>
  <c r="J35" i="2"/>
  <c r="J23" i="2"/>
  <c r="I25" i="2"/>
  <c r="I26" i="2"/>
  <c r="I27" i="2"/>
  <c r="I28" i="2"/>
  <c r="I29" i="2"/>
  <c r="I30" i="2"/>
  <c r="I31" i="2"/>
  <c r="I32" i="2"/>
  <c r="I33" i="2"/>
  <c r="I34" i="2"/>
  <c r="I35" i="2"/>
  <c r="I24" i="2"/>
  <c r="H40" i="2" l="1"/>
  <c r="H3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<sst xmlns="http://schemas.openxmlformats.org/spreadsheetml/2006/main" count="342" uniqueCount="227">
  <si>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</si>
  <si>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</si>
  <si>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</si>
  <si>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</si>
  <si>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</si>
  <si>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</si>
  <si>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</si>
  <si>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</si>
  <si>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</si>
  <si>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</si>
  <si>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</si>
  <si>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</si>
  <si>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</si>
  <si>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</si>
  <si>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</si>
  <si>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</si>
  <si>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</si>
  <si>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</si>
  <si>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</si>
  <si>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</si>
  <si>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</si>
  <si>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</si>
  <si>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</si>
  <si>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</si>
  <si>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</si>
  <si>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</si>
  <si>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</si>
  <si>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</si>
  <si>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</si>
  <si>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</si>
  <si>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</si>
  <si>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</si>
  <si>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</si>
  <si>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</si>
  <si>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</si>
  <si>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</si>
  <si>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</si>
  <si>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</si>
  <si>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</si>
  <si>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</si>
  <si>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</si>
  <si>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</si>
  <si>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</si>
  <si>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</si>
  <si>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</si>
  <si>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</si>
  <si>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</si>
  <si>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</si>
  <si>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</si>
  <si>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</si>
  <si>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</si>
  <si>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</si>
  <si>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</si>
  <si>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</si>
  <si>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</si>
  <si>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</si>
  <si>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</si>
  <si>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</si>
  <si>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</si>
  <si>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</si>
  <si>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</si>
  <si>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</si>
  <si>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</si>
  <si>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</si>
  <si>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</si>
  <si>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</si>
  <si>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</si>
  <si>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</si>
  <si>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</si>
  <si>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</si>
  <si>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</si>
  <si>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</si>
  <si>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</si>
  <si>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</si>
  <si>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</si>
  <si>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</si>
  <si>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</si>
  <si>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</si>
  <si>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</si>
  <si>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</si>
  <si>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</si>
  <si>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</si>
  <si>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</si>
  <si>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</si>
  <si>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</si>
  <si>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</si>
  <si>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</si>
  <si>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</si>
  <si>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</si>
  <si>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</si>
  <si>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</si>
  <si>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</si>
  <si>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</si>
  <si>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</si>
  <si>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</si>
  <si>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</si>
  <si>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</si>
  <si>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</si>
  <si>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</si>
  <si>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</si>
  <si>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</si>
  <si>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</si>
  <si>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</si>
  <si>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</si>
  <si>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</si>
  <si>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</si>
  <si>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</si>
  <si>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</si>
  <si>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</si>
  <si>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</si>
  <si>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</si>
  <si>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</si>
  <si>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</si>
  <si>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</si>
  <si>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</si>
  <si>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</si>
  <si>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</si>
  <si>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</si>
  <si>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</si>
  <si>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</si>
  <si>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</si>
  <si>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</si>
  <si>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</si>
  <si>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</si>
  <si>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</si>
  <si>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</si>
  <si>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</si>
  <si>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</si>
  <si>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</si>
  <si>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</si>
  <si>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</si>
  <si>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</si>
  <si>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</si>
  <si>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</si>
  <si>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</si>
  <si>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</si>
  <si>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</si>
  <si>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</si>
  <si>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</si>
  <si>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</si>
  <si>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</si>
  <si>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</si>
  <si>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</si>
  <si>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</si>
  <si>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</si>
  <si>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</si>
  <si>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</si>
  <si>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</si>
  <si>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</si>
  <si>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</si>
  <si>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</si>
  <si>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</si>
  <si>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</si>
  <si>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</si>
  <si>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</si>
  <si>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</si>
  <si>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</si>
  <si>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</si>
  <si>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</si>
  <si>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</si>
  <si>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</si>
  <si>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</si>
  <si>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</si>
  <si>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</si>
  <si>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</si>
  <si>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</si>
  <si>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</si>
  <si>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</si>
  <si>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</si>
  <si>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</si>
  <si>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</si>
  <si>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</si>
  <si>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</si>
  <si>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МАКСИМАЛЬНЫЙ ПЕРЕПАД (HD):</t>
  </si>
  <si>
    <t>СУММА ПЕРЕПАДОВ (ТС):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</si>
  <si>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</si>
  <si>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</si>
  <si>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</si>
  <si>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</si>
  <si>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</si>
  <si>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</si>
  <si>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Омская область</t>
  </si>
  <si>
    <t>Кемеровская область</t>
  </si>
  <si>
    <t>Красноярский край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</si>
  <si>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</si>
  <si>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</si>
  <si>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</si>
  <si>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</si>
  <si>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</si>
  <si>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</si>
  <si>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</si>
  <si>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</si>
  <si>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</si>
  <si>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</si>
  <si>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</si>
  <si>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</si>
  <si>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мая 2022 года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</si>
  <si>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Новосибирск</t>
    </r>
  </si>
  <si>
    <t>САВИЦКИЙ К.Н. (ВК, г. НОВОСИБИРСК)</t>
  </si>
  <si>
    <t>СЛАБКОВСКАЯ В.Н. ( 1К, г. ОМСК)</t>
  </si>
  <si>
    <t>ДОЦЕНКО С.А. (ВК, г. ОМСК)</t>
  </si>
  <si>
    <t>Министерство физической культуры и спорта Новосибирской области</t>
  </si>
  <si>
    <t>Управление Государственной инспекции безопасности дорожного движения 
ГУ МВД России по Новосибирской области</t>
  </si>
  <si>
    <t>Федерация велосипедного спорта России
Федерация велосипедного спорта Новосибирской области</t>
  </si>
  <si>
    <t>XXXVI Мемориал памяти сотрудников ГИБДД Д.Байдуги и А.Шабалдина</t>
  </si>
  <si>
    <t>НАЧАЛО ГОНКИ:</t>
  </si>
  <si>
    <t>ОКОНЧАНИЕ ГОНКИ:</t>
  </si>
  <si>
    <t>Температура: +19+16</t>
  </si>
  <si>
    <t>Влажность: 54%</t>
  </si>
  <si>
    <t>Осадки: ясно</t>
  </si>
  <si>
    <t xml:space="preserve">Ветер: </t>
  </si>
  <si>
    <t>№ ЕКП 2022: 5082</t>
  </si>
  <si>
    <t>Юниоры 17-18 лет</t>
  </si>
  <si>
    <t>АВЕРИН Валентин</t>
  </si>
  <si>
    <t>ГОЛОВАХА Мирослав</t>
  </si>
  <si>
    <t>ВЕДМИДЬ Георгий</t>
  </si>
  <si>
    <t>СУСЛОВ Андрей</t>
  </si>
  <si>
    <t>ВАКУЛИН Игорь</t>
  </si>
  <si>
    <t>ГЕРГЕЛЬ Максим</t>
  </si>
  <si>
    <t>ЗАЙКА Дмитрий</t>
  </si>
  <si>
    <t>ГРЯЗНОВ Денис</t>
  </si>
  <si>
    <t>ЧЕРЕМИЧКИН Михаил</t>
  </si>
  <si>
    <t>СЕРЕБРЯННИКОВ Иван</t>
  </si>
  <si>
    <t>ГРИГОРЬЕВ Александр</t>
  </si>
  <si>
    <t>БАРАНОВ Николай</t>
  </si>
  <si>
    <t>Ульяновская область</t>
  </si>
  <si>
    <t>Курганская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</si>
</sst>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:ss.00"/>
    <numFmt numFmtId="166" formatCode="h:mm:ss.00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5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vertical="center"/>
    </xf>
    <xf numFmtId="2" fontId="3" fillId="0" borderId="47" xfId="0" applyNumberFormat="1" applyFont="1" applyBorder="1" applyAlignment="1">
      <alignment vertical="center"/>
    </xf>
    <xf numFmtId="0" fontId="3" fillId="0" borderId="33" xfId="4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0" xfId="4" applyFont="1" applyBorder="1" applyAlignment="1">
      <alignment horizontal="right" vertical="center"/>
    </xf>
    <xf numFmtId="0" fontId="8" fillId="0" borderId="7" xfId="4" applyFont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1" fontId="3" fillId="0" borderId="44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1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3" fillId="0" borderId="44" xfId="4" applyFont="1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21" fontId="27" fillId="0" borderId="27" xfId="0" applyNumberFormat="1" applyFont="1" applyBorder="1" applyAlignment="1">
      <alignment horizontal="center" vertical="center"/>
    </xf>
    <xf numFmtId="21" fontId="27" fillId="0" borderId="4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_ID4938_RS_1" xfId="5" xr:uid="{00000000-0005-0000-0000-000004000000}"/>
    <cellStyle name="Обычный_Стартовый протокол Смирнов_20101106_Results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12212</xdr:colOff>
      <xdr:row>0</xdr:row>
      <xdr:rowOff>77059</xdr:rowOff>
    </xdr:from>
    <xdr:to>
      <xdr:col>2</xdr:col>
      <xdr:colOff>772815</xdr:colOff>
      <xdr:row>2</xdr:row>
      <xdr:rowOff>195385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289" y="77059"/>
          <a:ext cx="760603" cy="606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5872</xdr:colOff>
      <xdr:row>2</xdr:row>
      <xdr:rowOff>183173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933949" cy="647211"/>
        </a:xfrm>
        <a:prstGeom prst="rect">
          <a:avLst/>
        </a:prstGeom>
      </xdr:spPr>
    </xdr:pic>
    <xdr:clientData/>
  </xdr:twoCellAnchor>
  <xdr:oneCellAnchor>
    <xdr:from>
      <xdr:col>10</xdr:col>
      <xdr:colOff>389118</xdr:colOff>
      <xdr:row>0</xdr:row>
      <xdr:rowOff>57147</xdr:rowOff>
    </xdr:from>
    <xdr:ext cx="679881" cy="541216"/>
    <xdr:pic>
      <xdr:nvPicPr>
        <xdr:cNvPr id="5" name="Picture 2">
          <a:extLst>
            <a:ext uri="{FF2B5EF4-FFF2-40B4-BE49-F238E27FC236}">
              <a16:creationId xmlns:a16="http://schemas.microsoft.com/office/drawing/2014/main" id="{0013C376-CD33-41B0-8565-57F48ED61B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" t="53886" r="2592"/>
        <a:stretch/>
      </xdr:blipFill>
      <xdr:spPr>
        <a:xfrm>
          <a:off x="8180080" y="57147"/>
          <a:ext cx="679881" cy="541216"/>
        </a:xfrm>
        <a:prstGeom prst="rect">
          <a:avLst/>
        </a:prstGeom>
      </xdr:spPr>
    </xdr:pic>
    <xdr:clientData/>
  </xdr:oneCellAnchor>
  <xdr:oneCellAnchor>
    <xdr:from>
      <xdr:col>11</xdr:col>
      <xdr:colOff>207597</xdr:colOff>
      <xdr:row>0</xdr:row>
      <xdr:rowOff>73270</xdr:rowOff>
    </xdr:from>
    <xdr:ext cx="696056" cy="590135"/>
    <xdr:pic>
      <xdr:nvPicPr>
        <xdr:cNvPr id="6" name="Picture 2">
          <a:extLst>
            <a:ext uri="{FF2B5EF4-FFF2-40B4-BE49-F238E27FC236}">
              <a16:creationId xmlns:a16="http://schemas.microsoft.com/office/drawing/2014/main" id="{60C1D793-2A2D-4326-9AD0-DB39D2EF3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r="-4203" b="47460"/>
        <a:stretch/>
      </xdr:blipFill>
      <xdr:spPr>
        <a:xfrm>
          <a:off x="8902212" y="73270"/>
          <a:ext cx="696056" cy="5901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7" t="s">
        <v>37</v>
      </c>
      <c r="B1" s="187"/>
      <c r="C1" s="187"/>
      <c r="D1" s="187"/>
      <c r="E1" s="187"/>
      <c r="F1" s="187"/>
      <c r="G1" s="187"/>
    </row>
    <row r="2" spans="1:9" ht="15.75" customHeight="1" x14ac:dyDescent="0.2">
      <c r="A2" s="188" t="s">
        <v>61</v>
      </c>
      <c r="B2" s="188"/>
      <c r="C2" s="188"/>
      <c r="D2" s="188"/>
      <c r="E2" s="188"/>
      <c r="F2" s="188"/>
      <c r="G2" s="188"/>
    </row>
    <row r="3" spans="1:9" ht="21" x14ac:dyDescent="0.2">
      <c r="A3" s="187" t="s">
        <v>38</v>
      </c>
      <c r="B3" s="187"/>
      <c r="C3" s="187"/>
      <c r="D3" s="187"/>
      <c r="E3" s="187"/>
      <c r="F3" s="187"/>
      <c r="G3" s="187"/>
    </row>
    <row r="4" spans="1:9" ht="21" x14ac:dyDescent="0.2">
      <c r="A4" s="187" t="s">
        <v>55</v>
      </c>
      <c r="B4" s="187"/>
      <c r="C4" s="187"/>
      <c r="D4" s="187"/>
      <c r="E4" s="187"/>
      <c r="F4" s="187"/>
      <c r="G4" s="187"/>
    </row>
    <row r="5" spans="1:9" s="2" customFormat="1" ht="28.5" x14ac:dyDescent="0.2">
      <c r="A5" s="189" t="s">
        <v>25</v>
      </c>
      <c r="B5" s="189"/>
      <c r="C5" s="189"/>
      <c r="D5" s="189"/>
      <c r="E5" s="189"/>
      <c r="F5" s="189"/>
      <c r="G5" s="189"/>
      <c r="I5" s="3"/>
    </row>
    <row r="6" spans="1:9" s="2" customFormat="1" ht="18" customHeight="1" thickBot="1" x14ac:dyDescent="0.25">
      <c r="A6" s="190" t="s">
        <v>40</v>
      </c>
      <c r="B6" s="190"/>
      <c r="C6" s="190"/>
      <c r="D6" s="190"/>
      <c r="E6" s="190"/>
      <c r="F6" s="190"/>
      <c r="G6" s="190"/>
    </row>
    <row r="7" spans="1:9" ht="18" customHeight="1" thickTop="1" x14ac:dyDescent="0.2">
      <c r="A7" s="191" t="s">
        <v>0</v>
      </c>
      <c r="B7" s="192"/>
      <c r="C7" s="192"/>
      <c r="D7" s="192"/>
      <c r="E7" s="192"/>
      <c r="F7" s="192"/>
      <c r="G7" s="193"/>
    </row>
    <row r="8" spans="1:9" ht="18" customHeight="1" x14ac:dyDescent="0.2">
      <c r="A8" s="194" t="s">
        <v>1</v>
      </c>
      <c r="B8" s="195"/>
      <c r="C8" s="195"/>
      <c r="D8" s="195"/>
      <c r="E8" s="195"/>
      <c r="F8" s="195"/>
      <c r="G8" s="196"/>
    </row>
    <row r="9" spans="1:9" ht="19.5" customHeight="1" x14ac:dyDescent="0.2">
      <c r="A9" s="194" t="s">
        <v>2</v>
      </c>
      <c r="B9" s="195"/>
      <c r="C9" s="195"/>
      <c r="D9" s="195"/>
      <c r="E9" s="195"/>
      <c r="F9" s="195"/>
      <c r="G9" s="196"/>
    </row>
    <row r="10" spans="1:9" ht="15.75" x14ac:dyDescent="0.2">
      <c r="A10" s="4" t="s">
        <v>3</v>
      </c>
      <c r="B10" s="5"/>
      <c r="C10" s="6" t="s">
        <v>176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7" t="s">
        <v>27</v>
      </c>
      <c r="E11" s="197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0" t="s">
        <v>26</v>
      </c>
      <c r="B18" s="182" t="s">
        <v>19</v>
      </c>
      <c r="C18" s="182" t="s">
        <v>20</v>
      </c>
      <c r="D18" s="184" t="s">
        <v>21</v>
      </c>
      <c r="E18" s="182" t="s">
        <v>22</v>
      </c>
      <c r="F18" s="182" t="s">
        <v>29</v>
      </c>
      <c r="G18" s="178" t="s">
        <v>23</v>
      </c>
    </row>
    <row r="19" spans="1:13" s="36" customFormat="1" ht="22.5" customHeight="1" x14ac:dyDescent="0.2">
      <c r="A19" s="181"/>
      <c r="B19" s="183"/>
      <c r="C19" s="183"/>
      <c r="D19" s="185"/>
      <c r="E19" s="183"/>
      <c r="F19" s="186"/>
      <c r="G19" s="179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0.74539294612268736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0.2013702129332221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0.76028357481152231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0.23022722316416178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0.78108137441357517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0.58258373997599755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0.40427222757379144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0.93100845107382091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0.32518297437292176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0.19606212006322521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0.22428690500890269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0.64798057828124278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0.45592853726730709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0.82464594367115862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0.29855070309323861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9.0022440495151623E-2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0.94984432413298836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0.94798218518661825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5.3779564832352467E-2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0.369613713228507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0.61173263243692977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0.79210885730483038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0.19549432850900716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0.79794940258789415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0.32067966295481387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177</v>
      </c>
      <c r="F45" s="54">
        <v>0.47638888888888797</v>
      </c>
      <c r="G45" s="42"/>
      <c r="H45" s="41">
        <f t="shared" ca="1" si="0"/>
        <v>0.78896021278361472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0.54810182035158761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0.65141420953716722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0.87108350519915345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4.2368901313249108E-2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177</v>
      </c>
      <c r="F50" s="54">
        <v>0.47986111111110902</v>
      </c>
      <c r="G50" s="42"/>
      <c r="H50" s="41">
        <f t="shared" ca="1" si="0"/>
        <v>0.16993185457468007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0.56329522779239349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178</v>
      </c>
      <c r="F52" s="54">
        <v>0.48124999999999801</v>
      </c>
      <c r="G52" s="42"/>
      <c r="H52" s="41">
        <f t="shared" ref="H52:H82" ca="1" si="1">RAND()</f>
        <v>8.8624661172896135E-2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0.80096208029556792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0.31240914278623555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0.80292575796038945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0.18067277578638508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0.66896030669650997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0.17020641860444508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0.27451184237987192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0.19928796732447518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177</v>
      </c>
      <c r="F61" s="54">
        <v>0.48749999999999799</v>
      </c>
      <c r="G61" s="42"/>
      <c r="H61" s="41">
        <f t="shared" ca="1" si="1"/>
        <v>0.65224040546468653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0.24231346794727282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0.68184282390445117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0.25091982300364002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0.47155383263179307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0.98537745703161939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0.19221108014701394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0.98498567375100243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179</v>
      </c>
      <c r="F69" s="54">
        <v>0.49305555555555303</v>
      </c>
      <c r="G69" s="42"/>
      <c r="H69" s="41">
        <f t="shared" ca="1" si="1"/>
        <v>0.64220809347745667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0.84619887164860097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0.12234310714443852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0.1819186915316251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0.67976431845265584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0.12454135562146418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0.5427969311731714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0.36394783836137967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0.14400731979851134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0.2157544941666113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0.80386420419333893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0.15169217514513955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0.30588841129038058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0.88879102732590165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0.93773048033912576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180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4.4554214214482246E-2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0.3074203659046193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0.75650374497567763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0.53063949228175877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0.36895111657753787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0.94432857817597748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0.87276713907013204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0.27634564582664234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0.60662399181714088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0.22365152479491746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0.40668646509857598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0.43610408383264843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0.70723660153407453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1.5842365236957701E-2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0.97313334390964357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0.23019903136714615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0.359335841943215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0.32001271052001323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5.2181772610628618E-2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6.997688291537163E-2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0.62935792298230053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0.92897524075202009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0.67571810601684268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0.87610596284593845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0.51988426600523385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177</v>
      </c>
      <c r="F114" s="54">
        <v>0.52430555555555003</v>
      </c>
      <c r="G114" s="63"/>
      <c r="H114" s="41">
        <f t="shared" ca="1" si="4"/>
        <v>3.8824555589944465E-2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0.74441494671848041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0.69019039648889624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0.93231381811936431</v>
      </c>
      <c r="J117" s="41">
        <v>66</v>
      </c>
    </row>
  </sheetData>
  <sortState xmlns:xlrd2="http://schemas.microsoft.com/office/spreadsheetml/2017/richdata2"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T54"/>
  <sheetViews>
    <sheetView tabSelected="1" view="pageBreakPreview" zoomScale="78" zoomScaleNormal="100" zoomScaleSheetLayoutView="78" workbookViewId="0">
      <selection activeCell="Q3" sqref="Q3"/>
    </sheetView>
  </sheetViews>
  <sheetFormatPr defaultRowHeight="12.75" x14ac:dyDescent="0.2"/>
  <cols>
    <col min="1" max="1" width="6.125" style="65" customWidth="1"/>
    <col min="2" max="2" width="6.125" style="105" customWidth="1"/>
    <col min="3" max="3" width="12" style="105" customWidth="1"/>
    <col min="4" max="4" width="17.5" style="65" customWidth="1"/>
    <col min="5" max="5" width="8.125" style="65" customWidth="1"/>
    <col min="6" max="6" width="6.75" style="65" customWidth="1"/>
    <col min="7" max="7" width="17.125" style="65" customWidth="1"/>
    <col min="8" max="8" width="9.75" style="65" customWidth="1"/>
    <col min="9" max="9" width="10.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43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19.5" customHeight="1" x14ac:dyDescent="0.2">
      <c r="A2" s="243" t="s">
        <v>201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38.25" customHeight="1" x14ac:dyDescent="0.2">
      <c r="A3" s="244" t="s">
        <v>202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36.75" customHeight="1" x14ac:dyDescent="0.2">
      <c r="A4" s="244" t="s">
        <v>203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24.75" customHeight="1" x14ac:dyDescent="0.2">
      <c r="A5" s="243" t="s">
        <v>204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</row>
    <row r="6" spans="1:12" s="66" customFormat="1" ht="24.75" customHeight="1" x14ac:dyDescent="0.2">
      <c r="A6" s="218" t="s">
        <v>39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66" customFormat="1" ht="18" customHeight="1" x14ac:dyDescent="0.2">
      <c r="A7" s="217" t="s">
        <v>40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2" s="66" customFormat="1" ht="5.2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02" t="s">
        <v>41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4"/>
    </row>
    <row r="10" spans="1:12" ht="18" customHeight="1" x14ac:dyDescent="0.2">
      <c r="A10" s="205" t="s">
        <v>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7"/>
    </row>
    <row r="11" spans="1:12" ht="19.5" customHeight="1" x14ac:dyDescent="0.2">
      <c r="A11" s="205" t="s">
        <v>212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7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71" t="s">
        <v>197</v>
      </c>
      <c r="B13" s="72"/>
      <c r="C13" s="106"/>
      <c r="D13" s="107"/>
      <c r="E13" s="73"/>
      <c r="F13" s="73"/>
      <c r="G13" s="174" t="s">
        <v>205</v>
      </c>
      <c r="H13" s="73"/>
      <c r="I13" s="73"/>
      <c r="J13" s="73"/>
      <c r="K13" s="74"/>
      <c r="L13" s="75" t="s">
        <v>172</v>
      </c>
    </row>
    <row r="14" spans="1:12" ht="15.75" x14ac:dyDescent="0.2">
      <c r="A14" s="76" t="s">
        <v>196</v>
      </c>
      <c r="B14" s="77"/>
      <c r="C14" s="108"/>
      <c r="D14" s="109"/>
      <c r="E14" s="78"/>
      <c r="F14" s="78"/>
      <c r="G14" s="175" t="s">
        <v>206</v>
      </c>
      <c r="H14" s="78"/>
      <c r="I14" s="78"/>
      <c r="J14" s="78"/>
      <c r="K14" s="79"/>
      <c r="L14" s="80" t="s">
        <v>211</v>
      </c>
    </row>
    <row r="15" spans="1:12" ht="15" x14ac:dyDescent="0.2">
      <c r="A15" s="208" t="s">
        <v>8</v>
      </c>
      <c r="B15" s="209"/>
      <c r="C15" s="209"/>
      <c r="D15" s="209"/>
      <c r="E15" s="209"/>
      <c r="F15" s="209"/>
      <c r="G15" s="210"/>
      <c r="H15" s="81" t="s">
        <v>9</v>
      </c>
      <c r="I15" s="82"/>
      <c r="J15" s="82"/>
      <c r="K15" s="82"/>
      <c r="L15" s="83"/>
    </row>
    <row r="16" spans="1:12" ht="15" x14ac:dyDescent="0.2">
      <c r="A16" s="84" t="s">
        <v>10</v>
      </c>
      <c r="B16" s="85"/>
      <c r="C16" s="85"/>
      <c r="D16" s="86"/>
      <c r="E16" s="87"/>
      <c r="F16" s="86"/>
      <c r="G16" s="88"/>
      <c r="H16" s="89" t="s">
        <v>11</v>
      </c>
      <c r="I16" s="90"/>
      <c r="J16" s="90"/>
      <c r="K16" s="90"/>
      <c r="L16" s="91"/>
    </row>
    <row r="17" spans="1:20" ht="15" x14ac:dyDescent="0.2">
      <c r="A17" s="84" t="s">
        <v>12</v>
      </c>
      <c r="B17" s="85"/>
      <c r="C17" s="85"/>
      <c r="D17" s="92"/>
      <c r="E17" s="87"/>
      <c r="F17" s="86"/>
      <c r="G17" s="88" t="s">
        <v>198</v>
      </c>
      <c r="H17" s="89" t="s">
        <v>173</v>
      </c>
      <c r="I17" s="90"/>
      <c r="J17" s="90"/>
      <c r="K17" s="90"/>
      <c r="L17" s="91"/>
    </row>
    <row r="18" spans="1:20" ht="15" x14ac:dyDescent="0.2">
      <c r="A18" s="84" t="s">
        <v>14</v>
      </c>
      <c r="B18" s="85"/>
      <c r="C18" s="85"/>
      <c r="D18" s="92"/>
      <c r="E18" s="87"/>
      <c r="F18" s="86"/>
      <c r="G18" s="88" t="s">
        <v>199</v>
      </c>
      <c r="H18" s="89" t="s">
        <v>174</v>
      </c>
      <c r="I18" s="90"/>
      <c r="J18" s="90"/>
      <c r="K18" s="90"/>
      <c r="L18" s="91"/>
    </row>
    <row r="19" spans="1:20" ht="15.75" thickBot="1" x14ac:dyDescent="0.25">
      <c r="A19" s="84" t="s">
        <v>16</v>
      </c>
      <c r="B19" s="93"/>
      <c r="C19" s="93"/>
      <c r="D19" s="94"/>
      <c r="E19" s="94"/>
      <c r="F19" s="94"/>
      <c r="G19" s="95" t="s">
        <v>200</v>
      </c>
      <c r="H19" s="89" t="s">
        <v>175</v>
      </c>
      <c r="I19" s="90"/>
      <c r="J19" s="90"/>
      <c r="K19" s="120">
        <v>20</v>
      </c>
      <c r="L19" s="91"/>
    </row>
    <row r="20" spans="1:20" ht="7.5" customHeight="1" thickTop="1" thickBot="1" x14ac:dyDescent="0.25">
      <c r="A20" s="96"/>
      <c r="B20" s="97"/>
      <c r="C20" s="97"/>
      <c r="D20" s="98"/>
      <c r="E20" s="98"/>
      <c r="F20" s="98"/>
      <c r="G20" s="98"/>
      <c r="H20" s="98"/>
      <c r="I20" s="98"/>
      <c r="J20" s="98"/>
      <c r="K20" s="98"/>
      <c r="L20" s="99"/>
    </row>
    <row r="21" spans="1:20" s="100" customFormat="1" ht="21" customHeight="1" thickTop="1" x14ac:dyDescent="0.2">
      <c r="A21" s="211" t="s">
        <v>42</v>
      </c>
      <c r="B21" s="213" t="s">
        <v>19</v>
      </c>
      <c r="C21" s="213" t="s">
        <v>43</v>
      </c>
      <c r="D21" s="213" t="s">
        <v>20</v>
      </c>
      <c r="E21" s="213" t="s">
        <v>44</v>
      </c>
      <c r="F21" s="213" t="s">
        <v>45</v>
      </c>
      <c r="G21" s="213" t="s">
        <v>22</v>
      </c>
      <c r="H21" s="213" t="s">
        <v>46</v>
      </c>
      <c r="I21" s="213" t="s">
        <v>47</v>
      </c>
      <c r="J21" s="213" t="s">
        <v>48</v>
      </c>
      <c r="K21" s="200" t="s">
        <v>49</v>
      </c>
      <c r="L21" s="215" t="s">
        <v>23</v>
      </c>
      <c r="M21" s="198" t="s">
        <v>57</v>
      </c>
      <c r="N21" s="199" t="s">
        <v>58</v>
      </c>
    </row>
    <row r="22" spans="1:20" s="100" customFormat="1" ht="13.5" customHeight="1" x14ac:dyDescent="0.2">
      <c r="A22" s="212"/>
      <c r="B22" s="214"/>
      <c r="C22" s="214"/>
      <c r="D22" s="214"/>
      <c r="E22" s="214"/>
      <c r="F22" s="214"/>
      <c r="G22" s="214"/>
      <c r="H22" s="214"/>
      <c r="I22" s="214"/>
      <c r="J22" s="214"/>
      <c r="K22" s="201"/>
      <c r="L22" s="216"/>
      <c r="M22" s="198"/>
      <c r="N22" s="199"/>
    </row>
    <row r="23" spans="1:20" s="101" customFormat="1" ht="26.25" customHeight="1" x14ac:dyDescent="0.2">
      <c r="A23" s="127">
        <v>1</v>
      </c>
      <c r="B23" s="113">
        <v>49</v>
      </c>
      <c r="C23" s="237">
        <v>10083057141</v>
      </c>
      <c r="D23" s="240" t="s">
        <v>213</v>
      </c>
      <c r="E23" s="176">
        <v>2005</v>
      </c>
      <c r="F23" s="102" t="s">
        <v>62</v>
      </c>
      <c r="G23" s="116" t="s">
        <v>225</v>
      </c>
      <c r="H23" s="238">
        <v>1.9710648148148147E-2</v>
      </c>
      <c r="I23" s="119"/>
      <c r="J23" s="117">
        <f>IFERROR($K$19*3600/(HOUR(H23)*3600+MINUTE(H23)*60+SECOND(H23)),"")</f>
        <v>42.27833235466823</v>
      </c>
      <c r="K23" s="104"/>
      <c r="L23" s="128"/>
      <c r="M23" s="112">
        <v>0.52470358796296301</v>
      </c>
      <c r="N23" s="110">
        <v>0.51249999999999596</v>
      </c>
      <c r="O23" s="65"/>
      <c r="P23" s="65"/>
      <c r="Q23" s="65"/>
      <c r="R23" s="65"/>
      <c r="S23" s="65"/>
      <c r="T23" s="65"/>
    </row>
    <row r="24" spans="1:20" s="101" customFormat="1" ht="27.75" customHeight="1" x14ac:dyDescent="0.2">
      <c r="A24" s="127">
        <v>2</v>
      </c>
      <c r="B24" s="113">
        <v>8</v>
      </c>
      <c r="C24" s="237">
        <v>10083179096</v>
      </c>
      <c r="D24" s="240" t="s">
        <v>108</v>
      </c>
      <c r="E24" s="176">
        <v>2005</v>
      </c>
      <c r="F24" s="102" t="s">
        <v>62</v>
      </c>
      <c r="G24" s="116" t="s">
        <v>156</v>
      </c>
      <c r="H24" s="238">
        <v>2.0081018518518519E-2</v>
      </c>
      <c r="I24" s="118">
        <f>H24-$H$23</f>
        <v>3.703703703703716E-4</v>
      </c>
      <c r="J24" s="117">
        <f t="shared" ref="J24:J35" si="0">IFERROR($K$19*3600/(HOUR(H24)*3600+MINUTE(H24)*60+SECOND(H24)),"")</f>
        <v>41.498559077809801</v>
      </c>
      <c r="K24" s="104"/>
      <c r="L24" s="128"/>
      <c r="M24" s="112">
        <v>0.5149914351851852</v>
      </c>
      <c r="N24" s="110">
        <v>0.50277777777777399</v>
      </c>
      <c r="O24" s="65"/>
      <c r="P24" s="65"/>
      <c r="Q24" s="65"/>
      <c r="R24" s="65"/>
      <c r="S24" s="65"/>
      <c r="T24" s="65"/>
    </row>
    <row r="25" spans="1:20" s="101" customFormat="1" ht="27.75" customHeight="1" x14ac:dyDescent="0.2">
      <c r="A25" s="127">
        <v>3</v>
      </c>
      <c r="B25" s="113">
        <v>7</v>
      </c>
      <c r="C25" s="237">
        <v>10059652152</v>
      </c>
      <c r="D25" s="240" t="s">
        <v>214</v>
      </c>
      <c r="E25" s="176">
        <v>2004</v>
      </c>
      <c r="F25" s="102" t="s">
        <v>62</v>
      </c>
      <c r="G25" s="116" t="s">
        <v>156</v>
      </c>
      <c r="H25" s="238">
        <v>2.0208333333333335E-2</v>
      </c>
      <c r="I25" s="118">
        <f t="shared" ref="I25:I35" si="1">H25-$H$23</f>
        <v>4.9768518518518781E-4</v>
      </c>
      <c r="J25" s="117">
        <f t="shared" si="0"/>
        <v>41.237113402061858</v>
      </c>
      <c r="K25" s="104"/>
      <c r="L25" s="129"/>
      <c r="M25" s="111">
        <v>0.47557743055555557</v>
      </c>
      <c r="N25" s="110">
        <v>0.46319444444444402</v>
      </c>
    </row>
    <row r="26" spans="1:20" s="101" customFormat="1" ht="27.75" customHeight="1" x14ac:dyDescent="0.2">
      <c r="A26" s="127">
        <v>4</v>
      </c>
      <c r="B26" s="113">
        <v>44</v>
      </c>
      <c r="C26" s="237">
        <v>10062636217</v>
      </c>
      <c r="D26" s="240" t="s">
        <v>215</v>
      </c>
      <c r="E26" s="176">
        <v>2004</v>
      </c>
      <c r="F26" s="102" t="s">
        <v>62</v>
      </c>
      <c r="G26" s="116" t="s">
        <v>97</v>
      </c>
      <c r="H26" s="238">
        <v>2.0868055555555556E-2</v>
      </c>
      <c r="I26" s="118">
        <f t="shared" si="1"/>
        <v>1.1574074074074091E-3</v>
      </c>
      <c r="J26" s="117">
        <f t="shared" si="0"/>
        <v>39.933444259567388</v>
      </c>
      <c r="K26" s="104"/>
      <c r="L26" s="128"/>
      <c r="M26" s="112">
        <v>0.50898958333333333</v>
      </c>
      <c r="N26" s="110">
        <v>0.49652777777777501</v>
      </c>
      <c r="O26" s="65"/>
      <c r="P26" s="65"/>
      <c r="Q26" s="65"/>
      <c r="R26" s="65"/>
      <c r="S26" s="65"/>
      <c r="T26" s="65"/>
    </row>
    <row r="27" spans="1:20" s="101" customFormat="1" ht="27.75" customHeight="1" x14ac:dyDescent="0.2">
      <c r="A27" s="127">
        <v>5</v>
      </c>
      <c r="B27" s="113">
        <v>5</v>
      </c>
      <c r="C27" s="237">
        <v>10092425220</v>
      </c>
      <c r="D27" s="240" t="s">
        <v>216</v>
      </c>
      <c r="E27" s="176">
        <v>2004</v>
      </c>
      <c r="F27" s="102" t="s">
        <v>170</v>
      </c>
      <c r="G27" s="116" t="s">
        <v>181</v>
      </c>
      <c r="H27" s="238">
        <v>2.1238425925925924E-2</v>
      </c>
      <c r="I27" s="118">
        <f t="shared" si="1"/>
        <v>1.5277777777777772E-3</v>
      </c>
      <c r="J27" s="117">
        <f t="shared" si="0"/>
        <v>39.237057220708444</v>
      </c>
      <c r="K27" s="104"/>
      <c r="L27" s="128"/>
      <c r="M27" s="112">
        <v>0.52706354166666669</v>
      </c>
      <c r="N27" s="110">
        <v>0.51458333333332895</v>
      </c>
      <c r="O27" s="65"/>
      <c r="P27" s="65"/>
      <c r="Q27" s="65"/>
      <c r="R27" s="65"/>
      <c r="S27" s="65"/>
      <c r="T27" s="65"/>
    </row>
    <row r="28" spans="1:20" s="101" customFormat="1" ht="27.75" customHeight="1" x14ac:dyDescent="0.2">
      <c r="A28" s="127">
        <v>6</v>
      </c>
      <c r="B28" s="113">
        <v>22</v>
      </c>
      <c r="C28" s="237">
        <v>10076518230</v>
      </c>
      <c r="D28" s="240" t="s">
        <v>217</v>
      </c>
      <c r="E28" s="176">
        <v>2004</v>
      </c>
      <c r="F28" s="102" t="s">
        <v>62</v>
      </c>
      <c r="G28" s="116" t="s">
        <v>182</v>
      </c>
      <c r="H28" s="238">
        <v>2.1423611111111112E-2</v>
      </c>
      <c r="I28" s="118">
        <f t="shared" si="1"/>
        <v>1.7129629629629647E-3</v>
      </c>
      <c r="J28" s="117">
        <f t="shared" si="0"/>
        <v>38.897893030794165</v>
      </c>
      <c r="K28" s="104"/>
      <c r="L28" s="128"/>
      <c r="M28" s="112">
        <v>0.5216108796296296</v>
      </c>
      <c r="N28" s="110">
        <v>0.50902777777777397</v>
      </c>
      <c r="O28" s="65"/>
      <c r="P28" s="65"/>
      <c r="Q28" s="65"/>
      <c r="R28" s="65"/>
      <c r="S28" s="65"/>
      <c r="T28" s="65"/>
    </row>
    <row r="29" spans="1:20" s="101" customFormat="1" ht="27.75" customHeight="1" x14ac:dyDescent="0.2">
      <c r="A29" s="127">
        <v>7</v>
      </c>
      <c r="B29" s="113">
        <v>45</v>
      </c>
      <c r="C29" s="237">
        <v>10083185867</v>
      </c>
      <c r="D29" s="240" t="s">
        <v>218</v>
      </c>
      <c r="E29" s="176">
        <v>2005</v>
      </c>
      <c r="F29" s="114" t="s">
        <v>62</v>
      </c>
      <c r="G29" s="116" t="s">
        <v>181</v>
      </c>
      <c r="H29" s="238">
        <v>2.1805555555555554E-2</v>
      </c>
      <c r="I29" s="118">
        <f t="shared" si="1"/>
        <v>2.0949074074074064E-3</v>
      </c>
      <c r="J29" s="117">
        <f t="shared" si="0"/>
        <v>38.216560509554142</v>
      </c>
      <c r="K29" s="104"/>
      <c r="L29" s="128"/>
      <c r="M29" s="112">
        <v>0.49808935185185188</v>
      </c>
      <c r="N29" s="110">
        <v>0.485416666666664</v>
      </c>
      <c r="O29" s="65"/>
      <c r="P29" s="65"/>
      <c r="Q29" s="65"/>
      <c r="R29" s="65"/>
      <c r="S29" s="65"/>
      <c r="T29" s="65"/>
    </row>
    <row r="30" spans="1:20" s="101" customFormat="1" ht="27.75" customHeight="1" x14ac:dyDescent="0.2">
      <c r="A30" s="127">
        <v>8</v>
      </c>
      <c r="B30" s="113">
        <v>47</v>
      </c>
      <c r="C30" s="237">
        <v>10095059172</v>
      </c>
      <c r="D30" s="240" t="s">
        <v>219</v>
      </c>
      <c r="E30" s="176">
        <v>2005</v>
      </c>
      <c r="F30" s="114" t="s">
        <v>170</v>
      </c>
      <c r="G30" s="116" t="s">
        <v>226</v>
      </c>
      <c r="H30" s="238">
        <v>2.2002314814814818E-2</v>
      </c>
      <c r="I30" s="118">
        <f t="shared" si="1"/>
        <v>2.291666666666671E-3</v>
      </c>
      <c r="J30" s="117">
        <f t="shared" si="0"/>
        <v>37.874802735402419</v>
      </c>
      <c r="K30" s="104"/>
      <c r="L30" s="128"/>
      <c r="M30" s="112">
        <v>0.48635578703703702</v>
      </c>
      <c r="N30" s="110">
        <v>0.47361111111110998</v>
      </c>
      <c r="O30" s="65"/>
      <c r="P30" s="65"/>
      <c r="Q30" s="65"/>
      <c r="R30" s="65"/>
      <c r="S30" s="65"/>
      <c r="T30" s="65"/>
    </row>
    <row r="31" spans="1:20" s="101" customFormat="1" ht="27.75" customHeight="1" x14ac:dyDescent="0.2">
      <c r="A31" s="127">
        <v>9</v>
      </c>
      <c r="B31" s="113">
        <v>24</v>
      </c>
      <c r="C31" s="237">
        <v>10091956081</v>
      </c>
      <c r="D31" s="240" t="s">
        <v>220</v>
      </c>
      <c r="E31" s="176">
        <v>2004</v>
      </c>
      <c r="F31" s="114" t="s">
        <v>62</v>
      </c>
      <c r="G31" s="116" t="s">
        <v>182</v>
      </c>
      <c r="H31" s="238">
        <v>2.2060185185185183E-2</v>
      </c>
      <c r="I31" s="118">
        <f t="shared" si="1"/>
        <v>2.3495370370370354E-3</v>
      </c>
      <c r="J31" s="117">
        <f t="shared" si="0"/>
        <v>37.775445960125921</v>
      </c>
      <c r="K31" s="104"/>
      <c r="L31" s="128"/>
      <c r="M31" s="112">
        <v>0.5342844907407408</v>
      </c>
      <c r="N31" s="110">
        <v>0.52152777777777304</v>
      </c>
      <c r="O31" s="65"/>
      <c r="P31" s="65"/>
      <c r="Q31" s="65"/>
      <c r="R31" s="65"/>
      <c r="S31" s="65"/>
      <c r="T31" s="65"/>
    </row>
    <row r="32" spans="1:20" s="101" customFormat="1" ht="27.75" customHeight="1" x14ac:dyDescent="0.2">
      <c r="A32" s="127">
        <v>10</v>
      </c>
      <c r="B32" s="113">
        <v>27</v>
      </c>
      <c r="C32" s="237">
        <v>10092735923</v>
      </c>
      <c r="D32" s="240" t="s">
        <v>221</v>
      </c>
      <c r="E32" s="176">
        <v>2005</v>
      </c>
      <c r="F32" s="114" t="s">
        <v>62</v>
      </c>
      <c r="G32" s="116" t="s">
        <v>182</v>
      </c>
      <c r="H32" s="238">
        <v>2.2164351851851852E-2</v>
      </c>
      <c r="I32" s="118">
        <f t="shared" si="1"/>
        <v>2.4537037037037045E-3</v>
      </c>
      <c r="J32" s="117">
        <f t="shared" si="0"/>
        <v>37.59791122715405</v>
      </c>
      <c r="K32" s="103"/>
      <c r="L32" s="129"/>
      <c r="M32" s="111">
        <v>0.47817696759259259</v>
      </c>
      <c r="N32" s="110">
        <v>0.46527777777777701</v>
      </c>
    </row>
    <row r="33" spans="1:20" s="101" customFormat="1" ht="27.75" customHeight="1" x14ac:dyDescent="0.2">
      <c r="A33" s="127">
        <v>11</v>
      </c>
      <c r="B33" s="113">
        <v>6</v>
      </c>
      <c r="C33" s="237">
        <v>10093599627</v>
      </c>
      <c r="D33" s="240" t="s">
        <v>222</v>
      </c>
      <c r="E33" s="176">
        <v>2005</v>
      </c>
      <c r="F33" s="114" t="s">
        <v>62</v>
      </c>
      <c r="G33" s="116" t="s">
        <v>132</v>
      </c>
      <c r="H33" s="238">
        <v>2.2222222222222223E-2</v>
      </c>
      <c r="I33" s="118">
        <f t="shared" si="1"/>
        <v>2.5115740740740758E-3</v>
      </c>
      <c r="J33" s="117">
        <f t="shared" si="0"/>
        <v>37.5</v>
      </c>
      <c r="K33" s="104"/>
      <c r="L33" s="128"/>
      <c r="M33" s="112">
        <v>0.50597812500000006</v>
      </c>
      <c r="N33" s="110">
        <v>0.49305555555555303</v>
      </c>
      <c r="O33" s="65"/>
      <c r="P33" s="65"/>
      <c r="Q33" s="65"/>
      <c r="R33" s="65"/>
      <c r="S33" s="65"/>
      <c r="T33" s="65"/>
    </row>
    <row r="34" spans="1:20" s="101" customFormat="1" ht="27.75" customHeight="1" x14ac:dyDescent="0.2">
      <c r="A34" s="127">
        <v>12</v>
      </c>
      <c r="B34" s="113">
        <v>29</v>
      </c>
      <c r="C34" s="237">
        <v>10104337224</v>
      </c>
      <c r="D34" s="240" t="s">
        <v>223</v>
      </c>
      <c r="E34" s="176">
        <v>2005</v>
      </c>
      <c r="F34" s="114" t="s">
        <v>62</v>
      </c>
      <c r="G34" s="116" t="s">
        <v>183</v>
      </c>
      <c r="H34" s="238">
        <v>2.2847222222222224E-2</v>
      </c>
      <c r="I34" s="118">
        <f t="shared" si="1"/>
        <v>3.1365740740740763E-3</v>
      </c>
      <c r="J34" s="117">
        <f t="shared" si="0"/>
        <v>36.474164133738604</v>
      </c>
      <c r="K34" s="104"/>
      <c r="L34" s="128"/>
      <c r="M34" s="112">
        <v>0.52681192129629628</v>
      </c>
      <c r="N34" s="110">
        <v>0.51388888888888395</v>
      </c>
      <c r="O34" s="65"/>
      <c r="P34" s="65"/>
      <c r="Q34" s="65"/>
      <c r="R34" s="65"/>
      <c r="S34" s="65"/>
      <c r="T34" s="65"/>
    </row>
    <row r="35" spans="1:20" ht="27.75" customHeight="1" thickBot="1" x14ac:dyDescent="0.25">
      <c r="A35" s="130">
        <v>13</v>
      </c>
      <c r="B35" s="131">
        <v>18</v>
      </c>
      <c r="C35" s="131"/>
      <c r="D35" s="241" t="s">
        <v>224</v>
      </c>
      <c r="E35" s="177">
        <v>2005</v>
      </c>
      <c r="F35" s="234" t="s">
        <v>171</v>
      </c>
      <c r="G35" s="132" t="s">
        <v>182</v>
      </c>
      <c r="H35" s="239">
        <v>2.3113425925925926E-2</v>
      </c>
      <c r="I35" s="133">
        <f t="shared" si="1"/>
        <v>3.4027777777777789E-3</v>
      </c>
      <c r="J35" s="134">
        <f t="shared" si="0"/>
        <v>36.054081121682522</v>
      </c>
      <c r="K35" s="235"/>
      <c r="L35" s="236"/>
      <c r="M35" s="112">
        <v>0.49626215277777774</v>
      </c>
      <c r="N35" s="110">
        <v>0.48333333333333101</v>
      </c>
    </row>
    <row r="36" spans="1:20" ht="6.75" customHeight="1" thickTop="1" thickBot="1" x14ac:dyDescent="0.25">
      <c r="A36" s="121"/>
      <c r="B36" s="122"/>
      <c r="C36" s="122"/>
      <c r="D36" s="123"/>
      <c r="E36" s="124"/>
      <c r="F36" s="115"/>
      <c r="G36" s="125"/>
      <c r="H36" s="126"/>
      <c r="I36" s="126"/>
      <c r="J36" s="126"/>
      <c r="K36" s="126"/>
      <c r="L36" s="126"/>
    </row>
    <row r="37" spans="1:20" ht="15.75" thickTop="1" x14ac:dyDescent="0.2">
      <c r="A37" s="219" t="s">
        <v>50</v>
      </c>
      <c r="B37" s="220"/>
      <c r="C37" s="220"/>
      <c r="D37" s="220"/>
      <c r="E37" s="220"/>
      <c r="F37" s="220"/>
      <c r="G37" s="220" t="s">
        <v>51</v>
      </c>
      <c r="H37" s="220"/>
      <c r="I37" s="220"/>
      <c r="J37" s="220"/>
      <c r="K37" s="220"/>
      <c r="L37" s="221"/>
    </row>
    <row r="38" spans="1:20" x14ac:dyDescent="0.2">
      <c r="A38" s="135" t="s">
        <v>207</v>
      </c>
      <c r="B38" s="136"/>
      <c r="C38" s="137"/>
      <c r="D38" s="136"/>
      <c r="E38" s="138"/>
      <c r="F38" s="139"/>
      <c r="G38" s="140" t="s">
        <v>184</v>
      </c>
      <c r="H38" s="141">
        <v>8</v>
      </c>
      <c r="I38" s="142"/>
      <c r="J38" s="143"/>
      <c r="K38" s="144" t="s">
        <v>185</v>
      </c>
      <c r="L38" s="145">
        <f>COUNTIF(F23:F35,"ЗМС")</f>
        <v>0</v>
      </c>
    </row>
    <row r="39" spans="1:20" x14ac:dyDescent="0.2">
      <c r="A39" s="135" t="s">
        <v>208</v>
      </c>
      <c r="B39" s="136"/>
      <c r="C39" s="146"/>
      <c r="D39" s="136"/>
      <c r="E39" s="147"/>
      <c r="F39" s="148"/>
      <c r="G39" s="149" t="s">
        <v>186</v>
      </c>
      <c r="H39" s="150">
        <f>H40+H45</f>
        <v>13</v>
      </c>
      <c r="I39" s="151"/>
      <c r="J39" s="152"/>
      <c r="K39" s="144" t="s">
        <v>187</v>
      </c>
      <c r="L39" s="145">
        <f>COUNTIF(F23:F35,"МСМК")</f>
        <v>0</v>
      </c>
    </row>
    <row r="40" spans="1:20" x14ac:dyDescent="0.2">
      <c r="A40" s="135" t="s">
        <v>209</v>
      </c>
      <c r="B40" s="136"/>
      <c r="C40" s="153"/>
      <c r="D40" s="136"/>
      <c r="E40" s="147"/>
      <c r="F40" s="148"/>
      <c r="G40" s="149" t="s">
        <v>188</v>
      </c>
      <c r="H40" s="150">
        <f>H41+H42+H43+H44</f>
        <v>13</v>
      </c>
      <c r="I40" s="151"/>
      <c r="J40" s="152"/>
      <c r="K40" s="144" t="s">
        <v>189</v>
      </c>
      <c r="L40" s="145">
        <f>COUNTIF(F23:F35,"МС")</f>
        <v>0</v>
      </c>
    </row>
    <row r="41" spans="1:20" x14ac:dyDescent="0.2">
      <c r="A41" s="135" t="s">
        <v>210</v>
      </c>
      <c r="B41" s="136"/>
      <c r="C41" s="153"/>
      <c r="D41" s="136"/>
      <c r="E41" s="147"/>
      <c r="F41" s="148"/>
      <c r="G41" s="149" t="s">
        <v>190</v>
      </c>
      <c r="H41" s="150">
        <f>COUNT(A23:A143)</f>
        <v>13</v>
      </c>
      <c r="I41" s="151"/>
      <c r="J41" s="152"/>
      <c r="K41" s="154" t="s">
        <v>62</v>
      </c>
      <c r="L41" s="145">
        <f>COUNTIF(F23:F35,"КМС")</f>
        <v>10</v>
      </c>
    </row>
    <row r="42" spans="1:20" x14ac:dyDescent="0.2">
      <c r="A42" s="155"/>
      <c r="B42" s="136"/>
      <c r="C42" s="153"/>
      <c r="D42" s="136"/>
      <c r="E42" s="147"/>
      <c r="F42" s="148"/>
      <c r="G42" s="149" t="s">
        <v>191</v>
      </c>
      <c r="H42" s="150">
        <f>COUNTIF(A23:A142,"ЛИМ")</f>
        <v>0</v>
      </c>
      <c r="I42" s="151"/>
      <c r="J42" s="152"/>
      <c r="K42" s="154" t="s">
        <v>171</v>
      </c>
      <c r="L42" s="145">
        <f>COUNTIF(F23:F35,"1 СР")</f>
        <v>1</v>
      </c>
    </row>
    <row r="43" spans="1:20" x14ac:dyDescent="0.2">
      <c r="A43" s="155"/>
      <c r="B43" s="136"/>
      <c r="C43" s="136"/>
      <c r="D43" s="136"/>
      <c r="E43" s="147"/>
      <c r="F43" s="148"/>
      <c r="G43" s="149" t="s">
        <v>192</v>
      </c>
      <c r="H43" s="150">
        <f>COUNTIF(A23:A142,"НФ")</f>
        <v>0</v>
      </c>
      <c r="I43" s="151"/>
      <c r="J43" s="152"/>
      <c r="K43" s="154" t="s">
        <v>170</v>
      </c>
      <c r="L43" s="145">
        <f>COUNTIF(F23:F35,"2 СР")</f>
        <v>2</v>
      </c>
    </row>
    <row r="44" spans="1:20" x14ac:dyDescent="0.2">
      <c r="A44" s="155"/>
      <c r="B44" s="136"/>
      <c r="C44" s="136"/>
      <c r="D44" s="136"/>
      <c r="E44" s="147"/>
      <c r="F44" s="148"/>
      <c r="G44" s="149" t="s">
        <v>193</v>
      </c>
      <c r="H44" s="150">
        <f>COUNTIF(A23:A142,"ДСКВ")</f>
        <v>0</v>
      </c>
      <c r="I44" s="151"/>
      <c r="J44" s="152"/>
      <c r="K44" s="154" t="s">
        <v>169</v>
      </c>
      <c r="L44" s="145">
        <f>COUNTIF(F23:F36,"3 СР")</f>
        <v>0</v>
      </c>
    </row>
    <row r="45" spans="1:20" x14ac:dyDescent="0.2">
      <c r="A45" s="155"/>
      <c r="B45" s="136"/>
      <c r="C45" s="136"/>
      <c r="D45" s="136"/>
      <c r="E45" s="156"/>
      <c r="F45" s="157"/>
      <c r="G45" s="149" t="s">
        <v>194</v>
      </c>
      <c r="H45" s="150">
        <f>COUNTIF(A23:A142,"НС")</f>
        <v>0</v>
      </c>
      <c r="I45" s="158"/>
      <c r="J45" s="159"/>
      <c r="K45" s="144"/>
      <c r="L45" s="160"/>
    </row>
    <row r="46" spans="1:20" x14ac:dyDescent="0.2">
      <c r="A46" s="161"/>
      <c r="B46" s="170"/>
      <c r="C46" s="170"/>
      <c r="D46" s="162"/>
      <c r="E46" s="163"/>
      <c r="F46" s="164"/>
      <c r="G46" s="164"/>
      <c r="H46" s="165"/>
      <c r="I46" s="166"/>
      <c r="J46" s="167"/>
      <c r="K46" s="164"/>
      <c r="L46" s="168"/>
    </row>
    <row r="47" spans="1:20" ht="15.75" x14ac:dyDescent="0.2">
      <c r="A47" s="222" t="s">
        <v>52</v>
      </c>
      <c r="B47" s="223"/>
      <c r="C47" s="223"/>
      <c r="D47" s="223"/>
      <c r="E47" s="223" t="s">
        <v>53</v>
      </c>
      <c r="F47" s="223"/>
      <c r="G47" s="223"/>
      <c r="H47" s="223" t="s">
        <v>54</v>
      </c>
      <c r="I47" s="223"/>
      <c r="J47" s="223" t="s">
        <v>195</v>
      </c>
      <c r="K47" s="223"/>
      <c r="L47" s="224"/>
    </row>
    <row r="48" spans="1:20" x14ac:dyDescent="0.2">
      <c r="A48" s="229"/>
      <c r="B48" s="230"/>
      <c r="C48" s="230"/>
      <c r="D48" s="230"/>
      <c r="E48" s="230"/>
      <c r="F48" s="227"/>
      <c r="G48" s="227"/>
      <c r="H48" s="227"/>
      <c r="I48" s="227"/>
      <c r="J48" s="227"/>
      <c r="K48" s="227"/>
      <c r="L48" s="228"/>
    </row>
    <row r="49" spans="1:12" x14ac:dyDescent="0.2">
      <c r="A49" s="171"/>
      <c r="B49" s="172"/>
      <c r="C49" s="172"/>
      <c r="D49" s="172"/>
      <c r="E49" s="169"/>
      <c r="F49" s="172"/>
      <c r="G49" s="172"/>
      <c r="H49" s="165"/>
      <c r="I49" s="165"/>
      <c r="J49" s="172"/>
      <c r="K49" s="172"/>
      <c r="L49" s="173"/>
    </row>
    <row r="50" spans="1:12" x14ac:dyDescent="0.2">
      <c r="A50" s="171"/>
      <c r="B50" s="172"/>
      <c r="C50" s="172"/>
      <c r="D50" s="172"/>
      <c r="E50" s="169"/>
      <c r="F50" s="172"/>
      <c r="G50" s="172"/>
      <c r="H50" s="165"/>
      <c r="I50" s="165"/>
      <c r="J50" s="172"/>
      <c r="K50" s="172"/>
      <c r="L50" s="173"/>
    </row>
    <row r="51" spans="1:12" x14ac:dyDescent="0.2">
      <c r="A51" s="229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1"/>
    </row>
    <row r="52" spans="1:12" x14ac:dyDescent="0.2">
      <c r="A52" s="229"/>
      <c r="B52" s="230"/>
      <c r="C52" s="230"/>
      <c r="D52" s="230"/>
      <c r="E52" s="230"/>
      <c r="F52" s="232"/>
      <c r="G52" s="232"/>
      <c r="H52" s="232"/>
      <c r="I52" s="232"/>
      <c r="J52" s="232"/>
      <c r="K52" s="232"/>
      <c r="L52" s="233"/>
    </row>
    <row r="53" spans="1:12" ht="13.5" thickBot="1" x14ac:dyDescent="0.25">
      <c r="A53" s="225"/>
      <c r="B53" s="226"/>
      <c r="C53" s="226"/>
      <c r="D53" s="226"/>
      <c r="E53" s="226" t="str">
        <f>G17</f>
        <v>САВИЦКИЙ К.Н. (ВК, г. НОВОСИБИРСК)</v>
      </c>
      <c r="F53" s="226"/>
      <c r="G53" s="226"/>
      <c r="H53" s="226" t="str">
        <f>G18</f>
        <v>СЛАБКОВСКАЯ В.Н. ( 1К, г. ОМСК)</v>
      </c>
      <c r="I53" s="226"/>
      <c r="J53" s="226" t="str">
        <f>G19</f>
        <v>ДОЦЕНКО С.А. (ВК, г. ОМСК)</v>
      </c>
      <c r="K53" s="226"/>
      <c r="L53" s="242"/>
    </row>
    <row r="54" spans="1:12" ht="13.5" thickTop="1" x14ac:dyDescent="0.2"/>
  </sheetData>
  <sortState xmlns:xlrd2="http://schemas.microsoft.com/office/spreadsheetml/2017/richdata2" ref="A23:U59">
    <sortCondition ref="A23:A59"/>
  </sortState>
  <mergeCells count="41">
    <mergeCell ref="A53:D53"/>
    <mergeCell ref="E53:G53"/>
    <mergeCell ref="H53:I53"/>
    <mergeCell ref="J53:L53"/>
    <mergeCell ref="A48:E48"/>
    <mergeCell ref="F48:L48"/>
    <mergeCell ref="A51:E51"/>
    <mergeCell ref="F51:L51"/>
    <mergeCell ref="A52:E52"/>
    <mergeCell ref="F52:L52"/>
    <mergeCell ref="A37:F37"/>
    <mergeCell ref="G37:L37"/>
    <mergeCell ref="A47:D47"/>
    <mergeCell ref="E47:G47"/>
    <mergeCell ref="H47:I47"/>
    <mergeCell ref="J47:L47"/>
    <mergeCell ref="I21:I22"/>
    <mergeCell ref="J21:J22"/>
    <mergeCell ref="A7:L7"/>
    <mergeCell ref="A1:L1"/>
    <mergeCell ref="A2:L2"/>
    <mergeCell ref="A4:L4"/>
    <mergeCell ref="A5:L5"/>
    <mergeCell ref="A6:L6"/>
    <mergeCell ref="A3:L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Раиса Оганесян</cp:lastModifiedBy>
  <cp:lastPrinted>2021-04-27T09:33:46Z</cp:lastPrinted>
  <dcterms:created xsi:type="dcterms:W3CDTF">2021-04-24T14:29:38Z</dcterms:created>
  <dcterms:modified xsi:type="dcterms:W3CDTF">2022-05-25T16:12:44Z</dcterms:modified>
</cp:coreProperties>
</file>