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28-06-2022_11-36-56\"/>
    </mc:Choice>
  </mc:AlternateContent>
  <bookViews>
    <workbookView xWindow="0" yWindow="0" windowWidth="20490" windowHeight="775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время'!$A$21:$I$21</definedName>
    <definedName name="_xlnm.Print_Titles" localSheetId="0">'Итог прот ВМХ гонка на время'!$21:$21</definedName>
    <definedName name="_xlnm.Print_Area" localSheetId="0">'Итог прот ВМХ гонка на время'!$A$1:$K$50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42" i="2" l="1"/>
  <c r="K41" i="2"/>
  <c r="K40" i="2"/>
  <c r="I42" i="2"/>
  <c r="I41" i="2"/>
  <c r="I40" i="2"/>
  <c r="I39" i="2"/>
  <c r="I38" i="2" l="1"/>
  <c r="I37" i="2" s="1"/>
  <c r="J50" i="2"/>
  <c r="K39" i="2" l="1"/>
  <c r="H50" i="2" l="1"/>
  <c r="E50" i="2"/>
  <c r="K38" i="2"/>
  <c r="K37" i="2"/>
  <c r="K36" i="2"/>
</calcChain>
</file>

<file path=xl/sharedStrings.xml><?xml version="1.0" encoding="utf-8"?>
<sst xmlns="http://schemas.openxmlformats.org/spreadsheetml/2006/main" count="115" uniqueCount="92">
  <si>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</si>
  <si>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</si>
  <si>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</si>
  <si>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</si>
  <si>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</si>
  <si>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t>ВМХ - гонка на время</t>
  </si>
  <si>
    <t>№ ВРВС: 0080031811Я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</si>
  <si>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</si>
  <si>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</si>
  <si>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</si>
  <si>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</si>
  <si>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</si>
  <si>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</si>
  <si>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</si>
  <si>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</si>
  <si>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</si>
  <si>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</si>
  <si>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</si>
  <si>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</si>
  <si>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</si>
  <si>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</si>
  <si>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</si>
  <si>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</si>
  <si>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</si>
  <si>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</si>
  <si>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</si>
  <si>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</si>
  <si>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</si>
  <si>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</si>
  <si>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</si>
  <si>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</si>
  <si>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</si>
  <si>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</si>
  <si>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</si>
  <si>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</si>
  <si>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</si>
  <si>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</si>
  <si>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</si>
  <si>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</si>
  <si>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</si>
  <si>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</si>
  <si>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</si>
  <si>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</si>
  <si>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</si>
  <si>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</si>
  <si>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</si>
  <si>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</si>
  <si>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КОЧЕТКОВ Д.А. (ВК, г. Саранск)</t>
  </si>
  <si>
    <t xml:space="preserve">Влажность: </t>
  </si>
  <si>
    <t>Осадки: ясно</t>
  </si>
  <si>
    <t xml:space="preserve">Ветер: </t>
  </si>
  <si>
    <t>Москва</t>
  </si>
  <si>
    <t>Санкт-Петербург</t>
  </si>
  <si>
    <t>ГБУ БО СШОР "Русь"</t>
  </si>
  <si>
    <t>ГБУ СШОР Петродворцового района СПБ</t>
  </si>
  <si>
    <t>НС</t>
  </si>
  <si>
    <t>Министерство физической культуры и спорта Брянской области</t>
  </si>
  <si>
    <t>РОО "Федерация велосипедного спорта Брянской области"</t>
  </si>
  <si>
    <t>ГБУ БО "Центр спортивной подготовки Брянской области"</t>
  </si>
  <si>
    <t>№ ЕКП 2022: 4690</t>
  </si>
  <si>
    <t>БОЧАНОВ В.А. (ВК, г. Омск)</t>
  </si>
  <si>
    <t>БУКОВА О.Ю. (IК, г. Пенза)</t>
  </si>
  <si>
    <r>
      <t xml:space="preserve">НАЧАЛО ГОНКИ: </t>
    </r>
    <r>
      <rPr>
        <sz val="11"/>
        <rFont val="Calibri"/>
        <family val="2"/>
        <charset val="204"/>
      </rPr>
      <t>15ч 25м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</si>
  <si>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30м</t>
    </r>
  </si>
  <si>
    <t xml:space="preserve"> МЕСТО ПРОВЕДЕНИЯ: г. Брянск</t>
  </si>
  <si>
    <t xml:space="preserve"> ДАТА ПРОВЕДЕНИЯ: 16 июня 2022 года </t>
  </si>
  <si>
    <t xml:space="preserve">НАЗВАНИЕ ТРАССЫ / РЕГ.НОМЕР: Велодром </t>
  </si>
  <si>
    <t>ГБУ МО"СШОР по велоспорту"</t>
  </si>
  <si>
    <t>Температура: +25</t>
  </si>
  <si>
    <t>Щигорцов Дмитрий</t>
  </si>
  <si>
    <t>УОР ПО - АНО Велоклуб "Локомотив-Пенза"</t>
  </si>
  <si>
    <t>Суринов Артемий</t>
  </si>
  <si>
    <t>ГБПОУ "МССУОР №2" Москомспорта</t>
  </si>
  <si>
    <t>Шихарев Артем</t>
  </si>
  <si>
    <t>Зуев Илья</t>
  </si>
  <si>
    <t>б/р</t>
  </si>
  <si>
    <t>ГБПОУ "МССУОР № 2" Москомспорта</t>
  </si>
  <si>
    <t>Юрасов Артём</t>
  </si>
  <si>
    <t>Сабусов Егор</t>
  </si>
  <si>
    <t>ГБУ МО "СШОР по велоспорту"</t>
  </si>
  <si>
    <t>Гусаров Егор</t>
  </si>
  <si>
    <t>Аксенов Антон</t>
  </si>
  <si>
    <t>ГБУ "Московская академия велосипедного спорта"</t>
  </si>
  <si>
    <t>Медведев Михаил</t>
  </si>
  <si>
    <t>Спиридонов Евгений</t>
  </si>
  <si>
    <t>Резаков Глеб</t>
  </si>
  <si>
    <t>Гололобов Никита</t>
  </si>
  <si>
    <t>НФ</t>
  </si>
  <si>
    <t>Юноши 15-16 лет</t>
  </si>
  <si>
    <t>Пензенская область</t>
  </si>
  <si>
    <t>Брянская область</t>
  </si>
  <si>
    <t>Московская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</si>
</sst>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:ss.000"/>
  </numFmts>
  <fonts count="22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165" fontId="20" fillId="0" borderId="24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/>
    </xf>
    <xf numFmtId="0" fontId="21" fillId="0" borderId="24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1" fillId="0" borderId="36" xfId="0" applyNumberFormat="1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left"/>
    </xf>
    <xf numFmtId="165" fontId="20" fillId="0" borderId="36" xfId="0" applyNumberFormat="1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66526</xdr:colOff>
      <xdr:row>0</xdr:row>
      <xdr:rowOff>9390</xdr:rowOff>
    </xdr:from>
    <xdr:to>
      <xdr:col>1</xdr:col>
      <xdr:colOff>464344</xdr:colOff>
      <xdr:row>2</xdr:row>
      <xdr:rowOff>273844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6526" y="9390"/>
          <a:ext cx="838349" cy="83595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50"/>
  <sheetViews>
    <sheetView tabSelected="1" view="pageBreakPreview" topLeftCell="A2" zoomScale="80" zoomScaleNormal="100" zoomScaleSheetLayoutView="80" zoomScalePageLayoutView="95" workbookViewId="0">
      <selection activeCell="K43" sqref="K43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5.5703125" style="2" customWidth="1"/>
    <col min="4" max="4" width="19.85546875" style="1" customWidth="1"/>
    <col min="5" max="5" width="12.42578125" style="1" customWidth="1"/>
    <col min="6" max="6" width="8.7109375" style="1" customWidth="1"/>
    <col min="7" max="7" width="23.5703125" style="1" customWidth="1"/>
    <col min="8" max="8" width="46.425781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2.5" customHeight="1" x14ac:dyDescent="0.2">
      <c r="A2" s="95" t="s">
        <v>56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2.5" customHeight="1" x14ac:dyDescent="0.2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2.5" customHeight="1" x14ac:dyDescent="0.2">
      <c r="A4" s="95" t="s">
        <v>57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1" customHeight="1" x14ac:dyDescent="0.2">
      <c r="A5" s="95" t="s">
        <v>58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s="3" customFormat="1" ht="28.5" x14ac:dyDescent="0.2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s="3" customFormat="1" ht="18" customHeight="1" x14ac:dyDescent="0.2">
      <c r="A7" s="92" t="s">
        <v>3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s="3" customFormat="1" ht="6" customHeight="1" thickBo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8" customHeight="1" thickTop="1" x14ac:dyDescent="0.2">
      <c r="A9" s="94" t="s">
        <v>4</v>
      </c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ht="18" customHeight="1" x14ac:dyDescent="0.2">
      <c r="A10" s="85" t="s">
        <v>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9.5" customHeight="1" x14ac:dyDescent="0.2">
      <c r="A11" s="85" t="s">
        <v>88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ht="7.5" customHeight="1" x14ac:dyDescent="0.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ht="15.75" x14ac:dyDescent="0.2">
      <c r="A13" s="87" t="s">
        <v>64</v>
      </c>
      <c r="B13" s="87"/>
      <c r="C13" s="87"/>
      <c r="D13" s="87"/>
      <c r="E13" s="4"/>
      <c r="F13" s="4"/>
      <c r="H13" s="66" t="s">
        <v>62</v>
      </c>
      <c r="I13" s="4"/>
      <c r="J13" s="5"/>
      <c r="K13" s="6" t="s">
        <v>6</v>
      </c>
    </row>
    <row r="14" spans="1:11" ht="15.75" x14ac:dyDescent="0.2">
      <c r="A14" s="88" t="s">
        <v>65</v>
      </c>
      <c r="B14" s="88"/>
      <c r="C14" s="88"/>
      <c r="D14" s="88"/>
      <c r="E14" s="7"/>
      <c r="F14" s="7"/>
      <c r="H14" s="67" t="s">
        <v>63</v>
      </c>
      <c r="I14" s="7"/>
      <c r="J14" s="8"/>
      <c r="K14" s="70" t="s">
        <v>59</v>
      </c>
    </row>
    <row r="15" spans="1:11" ht="15" x14ac:dyDescent="0.2">
      <c r="A15" s="89" t="s">
        <v>7</v>
      </c>
      <c r="B15" s="89"/>
      <c r="C15" s="89"/>
      <c r="D15" s="89"/>
      <c r="E15" s="89"/>
      <c r="F15" s="89"/>
      <c r="G15" s="89"/>
      <c r="H15" s="89"/>
      <c r="I15" s="90" t="s">
        <v>8</v>
      </c>
      <c r="J15" s="90"/>
      <c r="K15" s="90"/>
    </row>
    <row r="16" spans="1:11" ht="15" x14ac:dyDescent="0.2">
      <c r="A16" s="9" t="s">
        <v>9</v>
      </c>
      <c r="B16" s="10"/>
      <c r="C16" s="10"/>
      <c r="D16" s="11"/>
      <c r="E16" s="12"/>
      <c r="F16" s="11"/>
      <c r="G16" s="13"/>
      <c r="H16" s="57"/>
      <c r="I16" s="79" t="s">
        <v>66</v>
      </c>
      <c r="J16" s="79"/>
      <c r="K16" s="79"/>
    </row>
    <row r="17" spans="1:11" ht="15" x14ac:dyDescent="0.2">
      <c r="A17" s="9" t="s">
        <v>10</v>
      </c>
      <c r="B17" s="10"/>
      <c r="C17" s="10"/>
      <c r="D17" s="13"/>
      <c r="E17" s="12"/>
      <c r="F17" s="11"/>
      <c r="G17" s="14"/>
      <c r="H17" s="68" t="s">
        <v>60</v>
      </c>
      <c r="I17" s="15" t="s">
        <v>11</v>
      </c>
      <c r="J17" s="16"/>
      <c r="K17" s="65">
        <v>2.7</v>
      </c>
    </row>
    <row r="18" spans="1:11" ht="15" x14ac:dyDescent="0.2">
      <c r="A18" s="17" t="s">
        <v>12</v>
      </c>
      <c r="B18" s="10"/>
      <c r="C18" s="10"/>
      <c r="D18" s="13"/>
      <c r="E18" s="12"/>
      <c r="F18" s="11"/>
      <c r="G18" s="14"/>
      <c r="H18" s="68" t="s">
        <v>61</v>
      </c>
      <c r="I18" s="15" t="s">
        <v>13</v>
      </c>
      <c r="J18" s="16"/>
      <c r="K18" s="65">
        <v>1</v>
      </c>
    </row>
    <row r="19" spans="1:11" ht="15.75" thickBot="1" x14ac:dyDescent="0.25">
      <c r="A19" s="9" t="s">
        <v>14</v>
      </c>
      <c r="B19" s="18"/>
      <c r="C19" s="18"/>
      <c r="D19" s="14"/>
      <c r="E19" s="14"/>
      <c r="F19" s="14"/>
      <c r="G19" s="19"/>
      <c r="H19" s="69" t="s">
        <v>47</v>
      </c>
      <c r="I19" s="20" t="s">
        <v>46</v>
      </c>
      <c r="J19" s="63">
        <v>350</v>
      </c>
      <c r="K19" s="64">
        <v>350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15</v>
      </c>
      <c r="B21" s="26" t="s">
        <v>16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21</v>
      </c>
      <c r="H21" s="26" t="s">
        <v>22</v>
      </c>
      <c r="I21" s="58" t="s">
        <v>23</v>
      </c>
      <c r="J21" s="27" t="s">
        <v>24</v>
      </c>
      <c r="K21" s="28" t="s">
        <v>25</v>
      </c>
    </row>
    <row r="22" spans="1:11" s="30" customFormat="1" ht="27" customHeight="1" x14ac:dyDescent="0.25">
      <c r="A22" s="98">
        <v>1</v>
      </c>
      <c r="B22" s="96">
        <v>12</v>
      </c>
      <c r="C22" s="73">
        <v>10059042264</v>
      </c>
      <c r="D22" s="97" t="s">
        <v>69</v>
      </c>
      <c r="E22" s="73">
        <v>2006</v>
      </c>
      <c r="F22" s="73" t="s">
        <v>37</v>
      </c>
      <c r="G22" s="73" t="s">
        <v>89</v>
      </c>
      <c r="H22" s="73" t="s">
        <v>70</v>
      </c>
      <c r="I22" s="72">
        <v>3.8937500000000002E-4</v>
      </c>
      <c r="J22" s="61"/>
      <c r="K22" s="62"/>
    </row>
    <row r="23" spans="1:11" s="30" customFormat="1" ht="27" customHeight="1" x14ac:dyDescent="0.25">
      <c r="A23" s="98">
        <v>2</v>
      </c>
      <c r="B23" s="96">
        <v>339</v>
      </c>
      <c r="C23" s="73">
        <v>10100049117</v>
      </c>
      <c r="D23" s="97" t="s">
        <v>73</v>
      </c>
      <c r="E23" s="73">
        <v>2006</v>
      </c>
      <c r="F23" s="73" t="s">
        <v>37</v>
      </c>
      <c r="G23" s="73" t="s">
        <v>90</v>
      </c>
      <c r="H23" s="73" t="s">
        <v>53</v>
      </c>
      <c r="I23" s="72">
        <v>4.2207175925925924E-4</v>
      </c>
      <c r="J23" s="61"/>
      <c r="K23" s="62"/>
    </row>
    <row r="24" spans="1:11" s="30" customFormat="1" ht="27" customHeight="1" x14ac:dyDescent="0.25">
      <c r="A24" s="98">
        <v>3</v>
      </c>
      <c r="B24" s="96">
        <v>626</v>
      </c>
      <c r="C24" s="73">
        <v>10094864768</v>
      </c>
      <c r="D24" s="97" t="s">
        <v>74</v>
      </c>
      <c r="E24" s="73">
        <v>2006</v>
      </c>
      <c r="F24" s="73" t="s">
        <v>75</v>
      </c>
      <c r="G24" s="73" t="s">
        <v>51</v>
      </c>
      <c r="H24" s="73" t="s">
        <v>76</v>
      </c>
      <c r="I24" s="72">
        <v>4.2081018518518514E-4</v>
      </c>
      <c r="J24" s="61"/>
      <c r="K24" s="62"/>
    </row>
    <row r="25" spans="1:11" s="30" customFormat="1" ht="27" customHeight="1" x14ac:dyDescent="0.25">
      <c r="A25" s="98">
        <v>4</v>
      </c>
      <c r="B25" s="96">
        <v>11</v>
      </c>
      <c r="C25" s="73">
        <v>10058962240</v>
      </c>
      <c r="D25" s="97" t="s">
        <v>77</v>
      </c>
      <c r="E25" s="73">
        <v>2006</v>
      </c>
      <c r="F25" s="73" t="s">
        <v>37</v>
      </c>
      <c r="G25" s="73" t="s">
        <v>91</v>
      </c>
      <c r="H25" s="73" t="s">
        <v>67</v>
      </c>
      <c r="I25" s="72">
        <v>4.2464120370370377E-4</v>
      </c>
      <c r="J25" s="61"/>
      <c r="K25" s="62"/>
    </row>
    <row r="26" spans="1:11" s="30" customFormat="1" ht="27" customHeight="1" x14ac:dyDescent="0.25">
      <c r="A26" s="98">
        <v>5</v>
      </c>
      <c r="B26" s="96">
        <v>604</v>
      </c>
      <c r="C26" s="73">
        <v>10112972850</v>
      </c>
      <c r="D26" s="97" t="s">
        <v>78</v>
      </c>
      <c r="E26" s="73">
        <v>2007</v>
      </c>
      <c r="F26" s="73" t="s">
        <v>27</v>
      </c>
      <c r="G26" s="73" t="s">
        <v>91</v>
      </c>
      <c r="H26" s="73" t="s">
        <v>79</v>
      </c>
      <c r="I26" s="72">
        <v>4.3410879629629632E-4</v>
      </c>
      <c r="J26" s="61"/>
      <c r="K26" s="62"/>
    </row>
    <row r="27" spans="1:11" s="30" customFormat="1" ht="27" customHeight="1" x14ac:dyDescent="0.25">
      <c r="A27" s="98">
        <v>6</v>
      </c>
      <c r="B27" s="96">
        <v>532</v>
      </c>
      <c r="C27" s="73">
        <v>10112329721</v>
      </c>
      <c r="D27" s="97" t="s">
        <v>80</v>
      </c>
      <c r="E27" s="73">
        <v>2006</v>
      </c>
      <c r="F27" s="73" t="s">
        <v>37</v>
      </c>
      <c r="G27" s="73" t="s">
        <v>91</v>
      </c>
      <c r="H27" s="73" t="s">
        <v>79</v>
      </c>
      <c r="I27" s="72">
        <v>4.2246527777777774E-4</v>
      </c>
      <c r="J27" s="61"/>
      <c r="K27" s="62"/>
    </row>
    <row r="28" spans="1:11" s="30" customFormat="1" ht="27" customHeight="1" x14ac:dyDescent="0.25">
      <c r="A28" s="98">
        <v>7</v>
      </c>
      <c r="B28" s="96">
        <v>696</v>
      </c>
      <c r="C28" s="73">
        <v>10115808583</v>
      </c>
      <c r="D28" s="97" t="s">
        <v>81</v>
      </c>
      <c r="E28" s="73">
        <v>2007</v>
      </c>
      <c r="F28" s="73" t="s">
        <v>75</v>
      </c>
      <c r="G28" s="73" t="s">
        <v>51</v>
      </c>
      <c r="H28" s="73" t="s">
        <v>82</v>
      </c>
      <c r="I28" s="72">
        <v>4.3722222222222225E-4</v>
      </c>
      <c r="J28" s="61"/>
      <c r="K28" s="62"/>
    </row>
    <row r="29" spans="1:11" s="30" customFormat="1" ht="27" customHeight="1" x14ac:dyDescent="0.25">
      <c r="A29" s="98">
        <v>8</v>
      </c>
      <c r="B29" s="96">
        <v>631</v>
      </c>
      <c r="C29" s="73">
        <v>10117455866</v>
      </c>
      <c r="D29" s="97" t="s">
        <v>83</v>
      </c>
      <c r="E29" s="73">
        <v>2006</v>
      </c>
      <c r="F29" s="73" t="s">
        <v>37</v>
      </c>
      <c r="G29" s="73" t="s">
        <v>91</v>
      </c>
      <c r="H29" s="73" t="s">
        <v>79</v>
      </c>
      <c r="I29" s="72">
        <v>4.4576388888888893E-4</v>
      </c>
      <c r="J29" s="61"/>
      <c r="K29" s="62"/>
    </row>
    <row r="30" spans="1:11" s="30" customFormat="1" ht="27" customHeight="1" x14ac:dyDescent="0.25">
      <c r="A30" s="98">
        <v>9</v>
      </c>
      <c r="B30" s="96">
        <v>596</v>
      </c>
      <c r="C30" s="73">
        <v>10121005662</v>
      </c>
      <c r="D30" s="97" t="s">
        <v>84</v>
      </c>
      <c r="E30" s="73">
        <v>2006</v>
      </c>
      <c r="F30" s="73" t="s">
        <v>39</v>
      </c>
      <c r="G30" s="73" t="s">
        <v>52</v>
      </c>
      <c r="H30" s="73" t="s">
        <v>54</v>
      </c>
      <c r="I30" s="72">
        <v>4.7949074074074078E-4</v>
      </c>
      <c r="J30" s="61"/>
      <c r="K30" s="62"/>
    </row>
    <row r="31" spans="1:11" s="30" customFormat="1" ht="27" customHeight="1" x14ac:dyDescent="0.25">
      <c r="A31" s="98" t="s">
        <v>87</v>
      </c>
      <c r="B31" s="96">
        <v>88</v>
      </c>
      <c r="C31" s="73">
        <v>10072713103</v>
      </c>
      <c r="D31" s="97" t="s">
        <v>85</v>
      </c>
      <c r="E31" s="73">
        <v>2006</v>
      </c>
      <c r="F31" s="73" t="s">
        <v>37</v>
      </c>
      <c r="G31" s="73" t="s">
        <v>91</v>
      </c>
      <c r="H31" s="73" t="s">
        <v>67</v>
      </c>
      <c r="I31" s="72"/>
      <c r="J31" s="61"/>
      <c r="K31" s="62"/>
    </row>
    <row r="32" spans="1:11" s="30" customFormat="1" ht="27" customHeight="1" x14ac:dyDescent="0.25">
      <c r="A32" s="98" t="s">
        <v>55</v>
      </c>
      <c r="B32" s="96">
        <v>64</v>
      </c>
      <c r="C32" s="73">
        <v>10076942909</v>
      </c>
      <c r="D32" s="97" t="s">
        <v>71</v>
      </c>
      <c r="E32" s="73">
        <v>2006</v>
      </c>
      <c r="F32" s="73" t="s">
        <v>37</v>
      </c>
      <c r="G32" s="73" t="s">
        <v>51</v>
      </c>
      <c r="H32" s="73" t="s">
        <v>72</v>
      </c>
      <c r="I32" s="72"/>
      <c r="J32" s="61"/>
      <c r="K32" s="62"/>
    </row>
    <row r="33" spans="1:11" s="30" customFormat="1" ht="27" customHeight="1" thickBot="1" x14ac:dyDescent="0.3">
      <c r="A33" s="99" t="s">
        <v>55</v>
      </c>
      <c r="B33" s="100">
        <v>338</v>
      </c>
      <c r="C33" s="101">
        <v>10129199233</v>
      </c>
      <c r="D33" s="102" t="s">
        <v>86</v>
      </c>
      <c r="E33" s="101">
        <v>2006</v>
      </c>
      <c r="F33" s="101" t="s">
        <v>39</v>
      </c>
      <c r="G33" s="101" t="s">
        <v>90</v>
      </c>
      <c r="H33" s="101" t="s">
        <v>53</v>
      </c>
      <c r="I33" s="103"/>
      <c r="J33" s="104"/>
      <c r="K33" s="105"/>
    </row>
    <row r="34" spans="1:11" ht="7.5" customHeight="1" thickTop="1" thickBot="1" x14ac:dyDescent="0.25">
      <c r="A34" s="31"/>
      <c r="B34" s="32"/>
      <c r="C34" s="32"/>
      <c r="D34" s="33"/>
      <c r="E34" s="34"/>
      <c r="F34" s="35"/>
      <c r="G34" s="34"/>
      <c r="H34" s="34"/>
      <c r="I34" s="36"/>
      <c r="J34" s="36"/>
      <c r="K34" s="36"/>
    </row>
    <row r="35" spans="1:11" ht="13.5" thickTop="1" x14ac:dyDescent="0.2">
      <c r="A35" s="80" t="s">
        <v>28</v>
      </c>
      <c r="B35" s="80"/>
      <c r="C35" s="80"/>
      <c r="D35" s="80"/>
      <c r="E35" s="52"/>
      <c r="F35" s="52"/>
      <c r="G35" s="52"/>
      <c r="H35" s="81" t="s">
        <v>29</v>
      </c>
      <c r="I35" s="81"/>
      <c r="J35" s="81"/>
      <c r="K35" s="81"/>
    </row>
    <row r="36" spans="1:11" ht="15" x14ac:dyDescent="0.2">
      <c r="A36" s="37" t="s">
        <v>68</v>
      </c>
      <c r="B36" s="38"/>
      <c r="C36" s="53"/>
      <c r="D36" s="40"/>
      <c r="E36" s="54"/>
      <c r="F36" s="54"/>
      <c r="G36" s="39"/>
      <c r="H36" s="55" t="s">
        <v>30</v>
      </c>
      <c r="I36" s="71">
        <v>5</v>
      </c>
      <c r="J36" s="55" t="s">
        <v>31</v>
      </c>
      <c r="K36" s="59">
        <f>COUNTIF(F$21:F143,"ЗМС")</f>
        <v>0</v>
      </c>
    </row>
    <row r="37" spans="1:11" ht="15" x14ac:dyDescent="0.2">
      <c r="A37" s="37" t="s">
        <v>48</v>
      </c>
      <c r="B37" s="38"/>
      <c r="C37" s="56"/>
      <c r="D37" s="40"/>
      <c r="E37" s="51"/>
      <c r="F37" s="51"/>
      <c r="G37" s="41"/>
      <c r="H37" s="55" t="s">
        <v>32</v>
      </c>
      <c r="I37" s="60">
        <f>I38+I42</f>
        <v>12</v>
      </c>
      <c r="J37" s="55" t="s">
        <v>33</v>
      </c>
      <c r="K37" s="59">
        <f>COUNTIF(F$21:F143,"МСМК")</f>
        <v>0</v>
      </c>
    </row>
    <row r="38" spans="1:11" ht="15" x14ac:dyDescent="0.2">
      <c r="A38" s="37" t="s">
        <v>49</v>
      </c>
      <c r="B38" s="38"/>
      <c r="C38" s="57"/>
      <c r="D38" s="40"/>
      <c r="E38" s="51"/>
      <c r="F38" s="51"/>
      <c r="G38" s="41"/>
      <c r="H38" s="55" t="s">
        <v>34</v>
      </c>
      <c r="I38" s="60">
        <f>I39+I40+I41</f>
        <v>10</v>
      </c>
      <c r="J38" s="55" t="s">
        <v>26</v>
      </c>
      <c r="K38" s="59">
        <f>COUNTIF(F$21:F33,"МС")</f>
        <v>0</v>
      </c>
    </row>
    <row r="39" spans="1:11" ht="15" x14ac:dyDescent="0.2">
      <c r="A39" s="37" t="s">
        <v>50</v>
      </c>
      <c r="B39" s="38"/>
      <c r="C39" s="57"/>
      <c r="D39" s="40"/>
      <c r="E39" s="51"/>
      <c r="F39" s="51"/>
      <c r="G39" s="41"/>
      <c r="H39" s="55" t="s">
        <v>35</v>
      </c>
      <c r="I39" s="60">
        <f>COUNT(A21:A98)</f>
        <v>9</v>
      </c>
      <c r="J39" s="55" t="s">
        <v>27</v>
      </c>
      <c r="K39" s="59">
        <f>COUNTIF(F$20:F33,"КМС")</f>
        <v>1</v>
      </c>
    </row>
    <row r="40" spans="1:11" ht="15" x14ac:dyDescent="0.2">
      <c r="A40" s="42"/>
      <c r="B40" s="38"/>
      <c r="C40" s="57"/>
      <c r="D40" s="40"/>
      <c r="E40" s="43"/>
      <c r="F40" s="43"/>
      <c r="G40" s="43"/>
      <c r="H40" s="55" t="s">
        <v>36</v>
      </c>
      <c r="I40" s="60">
        <f>COUNTIF(A21:A97,"НФ")</f>
        <v>1</v>
      </c>
      <c r="J40" s="55" t="s">
        <v>37</v>
      </c>
      <c r="K40" s="59">
        <f>COUNTIF(F$20:F34,"1 СР")</f>
        <v>7</v>
      </c>
    </row>
    <row r="41" spans="1:11" x14ac:dyDescent="0.2">
      <c r="A41" s="44"/>
      <c r="B41" s="14"/>
      <c r="C41" s="14"/>
      <c r="D41" s="40"/>
      <c r="E41" s="43"/>
      <c r="F41" s="43"/>
      <c r="G41" s="43"/>
      <c r="H41" s="55" t="s">
        <v>38</v>
      </c>
      <c r="I41" s="60">
        <f>COUNTIF(A21:A97,"ДСКВ")</f>
        <v>0</v>
      </c>
      <c r="J41" s="55" t="s">
        <v>39</v>
      </c>
      <c r="K41" s="59">
        <f>COUNTIF(F$20:F35,"2 СР")</f>
        <v>2</v>
      </c>
    </row>
    <row r="42" spans="1:11" ht="15" x14ac:dyDescent="0.2">
      <c r="A42" s="45"/>
      <c r="B42" s="38"/>
      <c r="C42" s="18"/>
      <c r="D42" s="40"/>
      <c r="E42" s="51"/>
      <c r="F42" s="51"/>
      <c r="G42" s="41"/>
      <c r="H42" s="55" t="s">
        <v>40</v>
      </c>
      <c r="I42" s="60">
        <f>COUNTIF(A21:A97,"НС")</f>
        <v>2</v>
      </c>
      <c r="J42" s="55" t="s">
        <v>41</v>
      </c>
      <c r="K42" s="59">
        <f>COUNTIF(F$20:F36,"3 СР")</f>
        <v>0</v>
      </c>
    </row>
    <row r="43" spans="1:11" ht="5.25" customHeight="1" x14ac:dyDescent="0.2">
      <c r="A43" s="45"/>
      <c r="B43" s="38"/>
      <c r="C43" s="38"/>
      <c r="D43" s="38"/>
      <c r="E43" s="38"/>
      <c r="F43" s="38"/>
      <c r="G43" s="14"/>
      <c r="H43" s="14"/>
      <c r="I43" s="46"/>
      <c r="J43" s="47"/>
      <c r="K43" s="48"/>
    </row>
    <row r="44" spans="1:11" x14ac:dyDescent="0.2">
      <c r="A44" s="82" t="s">
        <v>42</v>
      </c>
      <c r="B44" s="82"/>
      <c r="C44" s="82"/>
      <c r="D44" s="82"/>
      <c r="E44" s="83" t="s">
        <v>43</v>
      </c>
      <c r="F44" s="83"/>
      <c r="G44" s="83"/>
      <c r="H44" s="83" t="s">
        <v>44</v>
      </c>
      <c r="I44" s="83"/>
      <c r="J44" s="84" t="s">
        <v>45</v>
      </c>
      <c r="K44" s="84"/>
    </row>
    <row r="45" spans="1:11" x14ac:dyDescent="0.2">
      <c r="A45" s="74"/>
      <c r="B45" s="74"/>
      <c r="C45" s="74"/>
      <c r="D45" s="74"/>
      <c r="E45" s="74"/>
      <c r="F45" s="75"/>
      <c r="G45" s="75"/>
      <c r="H45" s="75"/>
      <c r="I45" s="75"/>
      <c r="J45" s="75"/>
      <c r="K45" s="75"/>
    </row>
    <row r="46" spans="1:11" x14ac:dyDescent="0.2">
      <c r="A46" s="49"/>
      <c r="B46" s="51"/>
      <c r="C46" s="51"/>
      <c r="D46" s="51"/>
      <c r="E46" s="51"/>
      <c r="F46" s="51"/>
      <c r="G46" s="51"/>
      <c r="H46" s="51"/>
      <c r="I46" s="51"/>
      <c r="J46" s="51"/>
      <c r="K46" s="50"/>
    </row>
    <row r="47" spans="1:11" x14ac:dyDescent="0.2">
      <c r="A47" s="49"/>
      <c r="B47" s="51"/>
      <c r="C47" s="51"/>
      <c r="D47" s="51"/>
      <c r="E47" s="51"/>
      <c r="F47" s="51"/>
      <c r="G47" s="51"/>
      <c r="H47" s="51"/>
      <c r="I47" s="51"/>
      <c r="J47" s="51"/>
      <c r="K47" s="50"/>
    </row>
    <row r="48" spans="1:11" x14ac:dyDescent="0.2">
      <c r="A48" s="49"/>
      <c r="B48" s="51"/>
      <c r="C48" s="51"/>
      <c r="D48" s="51"/>
      <c r="E48" s="51"/>
      <c r="F48" s="51"/>
      <c r="G48" s="51"/>
      <c r="H48" s="51"/>
      <c r="I48" s="51"/>
      <c r="J48" s="51"/>
      <c r="K48" s="50"/>
    </row>
    <row r="49" spans="1:11" x14ac:dyDescent="0.2">
      <c r="A49" s="49"/>
      <c r="B49" s="51"/>
      <c r="C49" s="51"/>
      <c r="D49" s="51"/>
      <c r="E49" s="51"/>
      <c r="F49" s="51"/>
      <c r="G49" s="51"/>
      <c r="H49" s="51"/>
      <c r="I49" s="51"/>
      <c r="J49" s="51"/>
      <c r="K49" s="50"/>
    </row>
    <row r="50" spans="1:11" ht="13.5" thickBot="1" x14ac:dyDescent="0.25">
      <c r="A50" s="76"/>
      <c r="B50" s="76"/>
      <c r="C50" s="76"/>
      <c r="D50" s="76"/>
      <c r="E50" s="77" t="str">
        <f>H17</f>
        <v>БОЧАНОВ В.А. (ВК, г. Омск)</v>
      </c>
      <c r="F50" s="77"/>
      <c r="G50" s="77"/>
      <c r="H50" s="77" t="str">
        <f>H18</f>
        <v>БУКОВА О.Ю. (IК, г. Пенза)</v>
      </c>
      <c r="I50" s="77"/>
      <c r="J50" s="78" t="str">
        <f>H19</f>
        <v>КОЧЕТКОВ Д.А. (ВК, г. Саранск)</v>
      </c>
      <c r="K50" s="78"/>
    </row>
  </sheetData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5:D35"/>
    <mergeCell ref="H35:K35"/>
    <mergeCell ref="A44:D44"/>
    <mergeCell ref="E44:G44"/>
    <mergeCell ref="H44:I44"/>
    <mergeCell ref="J44:K44"/>
    <mergeCell ref="A45:E45"/>
    <mergeCell ref="F45:K45"/>
    <mergeCell ref="A50:D50"/>
    <mergeCell ref="E50:G50"/>
    <mergeCell ref="H50:I50"/>
    <mergeCell ref="J50:K50"/>
  </mergeCells>
  <printOptions horizontalCentered="1"/>
  <pageMargins left="0.196527777777778" right="0.196527777777778" top="0.64583333333333304" bottom="0.59027777777777801" header="0.21319444444444399" footer="0.118055555555556"/>
  <pageSetup paperSize="9" scale="51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revision>1</cp:revision>
  <cp:lastPrinted>2021-12-27T09:18:49Z</cp:lastPrinted>
  <dcterms:created xsi:type="dcterms:W3CDTF">1996-10-08T23:32:33Z</dcterms:created>
  <dcterms:modified xsi:type="dcterms:W3CDTF">2022-06-28T14:49:27Z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