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критериум юно" sheetId="91" r:id="rId1"/>
  </sheets>
  <definedNames>
    <definedName name="_xlnm.Print_Titles" localSheetId="0">'критериум юно'!$21:$22</definedName>
  </definedNames>
  <calcPr calcId="152511"/>
</workbook>
</file>

<file path=xl/calcChain.xml><?xml version="1.0" encoding="utf-8"?>
<calcChain xmlns="http://schemas.openxmlformats.org/spreadsheetml/2006/main">
  <c r="E61" i="91" l="1"/>
  <c r="H61" i="91"/>
  <c r="P61" i="91"/>
  <c r="Q24" i="91"/>
  <c r="Q25" i="91"/>
  <c r="Q26" i="91"/>
  <c r="Q27" i="91"/>
  <c r="Q28" i="91"/>
  <c r="Q29" i="91"/>
  <c r="Q30" i="91"/>
  <c r="Q23" i="91"/>
  <c r="T50" i="91" l="1"/>
  <c r="H51" i="91"/>
  <c r="H50" i="91"/>
  <c r="T53" i="91" l="1"/>
  <c r="H53" i="91"/>
  <c r="H52" i="91"/>
  <c r="T52" i="91"/>
  <c r="T51" i="91"/>
  <c r="T49" i="91"/>
  <c r="T48" i="91"/>
  <c r="T47" i="91"/>
  <c r="H49" i="91" l="1"/>
  <c r="H48" i="91"/>
</calcChain>
</file>

<file path=xl/sharedStrings.xml><?xml version="1.0" encoding="utf-8"?>
<sst xmlns="http://schemas.openxmlformats.org/spreadsheetml/2006/main" count="112" uniqueCount="93">
  <si>
    <t>Министерство спорта Российской Федерации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</si>
  <si>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</si>
  <si>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</si>
  <si>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</si>
  <si>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</si>
  <si>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</si>
  <si>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</si>
  <si>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</si>
  <si>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</si>
  <si>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</si>
  <si>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</si>
  <si>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</si>
  <si>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</si>
  <si>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</si>
  <si>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</si>
  <si>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</si>
  <si>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</si>
  <si>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</si>
  <si>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</si>
  <si>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</si>
  <si>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</si>
  <si>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</si>
  <si>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</si>
  <si>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НФ</t>
  </si>
  <si>
    <t>ВЫПОЛНЕНИЕ НТУ ЕВСК</t>
  </si>
  <si>
    <t>Приход</t>
  </si>
  <si>
    <t>РЕЗУЛЬТАТ очки</t>
  </si>
  <si>
    <t>Доп. Инфо</t>
  </si>
  <si>
    <t>КМС</t>
  </si>
  <si>
    <t>ДАТА РОЖД.</t>
  </si>
  <si>
    <t>№ ВРВС: 0080721811С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</si>
  <si>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</si>
  <si>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</si>
  <si>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</si>
  <si>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</si>
  <si>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</si>
  <si>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</si>
  <si>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</si>
  <si>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</si>
  <si>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</si>
  <si>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</si>
  <si>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</si>
  <si>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</si>
  <si>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</si>
  <si>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шоссе - критериум 20-40 км</t>
  </si>
  <si>
    <t>Департамент физической культуры, спорта</t>
  </si>
  <si>
    <t>и дополнительного образования Тюменской области</t>
  </si>
  <si>
    <t>Федерация велосипедного спорта Тюменской области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</si>
  <si>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 г. Тюмень</t>
    </r>
  </si>
  <si>
    <t>Оренбургская область</t>
  </si>
  <si>
    <t>Тюменская область</t>
  </si>
  <si>
    <t>Свердловская область</t>
  </si>
  <si>
    <t>АБРАМОВ Александр</t>
  </si>
  <si>
    <t>ГУМЕНЧУК Кирилл</t>
  </si>
  <si>
    <t>АФОНИН Павел</t>
  </si>
  <si>
    <t>ТРЕЩЕТКИН Родион</t>
  </si>
  <si>
    <r>
      <rPr>
        <b/>
        <sz val="11"/>
        <rFont val="Calibri"/>
        <family val="2"/>
        <charset val="204"/>
        <scheme val="minor"/>
      </rPr>
      <t>ДАТА ПРОВЕДЕНИЯ:</t>
    </r>
    <r>
      <rPr>
        <sz val="11"/>
        <rFont val="Calibri"/>
        <family val="2"/>
        <charset val="204"/>
        <scheme val="minor"/>
      </rPr>
      <t xml:space="preserve"> 07 августа 2022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</si>
  <si>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30м </t>
    </r>
  </si>
  <si>
    <t>ТЕХНИЧЕСКИЕ ДАННЫЕ ТРАССЫ:25</t>
  </si>
  <si>
    <t>ОКОНЧАНИЕ ГОНКИ:</t>
  </si>
  <si>
    <t>ШАТРЫГИНА Е.В. (ВК, СВЕРДЛОВСКАЯ ОБЛАСТЬ)</t>
  </si>
  <si>
    <t>ИЛЬИНЫХ Ю.С. (1К, СВЕРДЛОВСКАЯ ОБЛАСТЬ)</t>
  </si>
  <si>
    <t>ГРЯЗНОВА А.В. (2К, СВЕРДЛОВСКАЯ ОБЛАСТЬ)</t>
  </si>
  <si>
    <t>№ ЕКП 2022: 5100</t>
  </si>
  <si>
    <t>ПОЛОЗКОВ Никита</t>
  </si>
  <si>
    <t>ФЕДОРОВ Павел</t>
  </si>
  <si>
    <t>ЗОММЕР Максим</t>
  </si>
  <si>
    <t>ТИХОНОВ Александр</t>
  </si>
  <si>
    <t>МИШАРОВ Даниил</t>
  </si>
  <si>
    <t>БАТЫРЕВ Мирон</t>
  </si>
  <si>
    <t>САЕНКО Никита</t>
  </si>
  <si>
    <t>УЛЬЯНОВ Максим</t>
  </si>
  <si>
    <t>ПАРШУКОВ Алексей</t>
  </si>
  <si>
    <t>ТОБОЛКИН Артем</t>
  </si>
  <si>
    <t>ЗАИКИН Георгий</t>
  </si>
  <si>
    <t>АНТОНОВ Владислав</t>
  </si>
  <si>
    <t>ОЛИХОВ Евгений</t>
  </si>
  <si>
    <t>БАННИКОВ Иван</t>
  </si>
  <si>
    <t>ТАСКАЕВ Артем</t>
  </si>
  <si>
    <t>ПАРШУКОВ Никита</t>
  </si>
  <si>
    <t>СТАРОДУМОВ Евгений</t>
  </si>
  <si>
    <t>ТРОФИМЕНКО Алексей</t>
  </si>
  <si>
    <t>Температура:</t>
  </si>
  <si>
    <t>Влажность:</t>
  </si>
  <si>
    <t>Осадки:</t>
  </si>
  <si>
    <t>Ветер:</t>
  </si>
  <si>
    <t>СУДЬЯ НА ФИНИШЕ</t>
  </si>
  <si>
    <t>2,5 км/16</t>
  </si>
  <si>
    <t>НАЗВАНИЕ ТРАССЫ / РЕГ. НОМЕР: ул. Ленина</t>
  </si>
  <si>
    <t>МАКСИМАЛЬНЫЙ ПЕРЕПАД (HD):</t>
  </si>
  <si>
    <t>СУММА ПЕРЕПАДОВ (ТС):</t>
  </si>
  <si>
    <t>ДЛИНА КРУГА/КРУГОВ: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</si>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</sst>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8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3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4" applyFont="1" applyFill="1" applyBorder="1" applyAlignment="1">
      <alignment horizontal="right" vertical="center"/>
    </xf>
    <xf numFmtId="0" fontId="6" fillId="0" borderId="6" xfId="4" applyFont="1" applyFill="1" applyBorder="1" applyAlignment="1">
      <alignment horizontal="right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6" fillId="0" borderId="23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4" fillId="2" borderId="32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588696</xdr:colOff>
      <xdr:row>0</xdr:row>
      <xdr:rowOff>189050</xdr:rowOff>
    </xdr:from>
    <xdr:to>
      <xdr:col>3</xdr:col>
      <xdr:colOff>869157</xdr:colOff>
      <xdr:row>4</xdr:row>
      <xdr:rowOff>5519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29" y="189050"/>
          <a:ext cx="1190628" cy="812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91282</xdr:rowOff>
    </xdr:from>
    <xdr:to>
      <xdr:col>2</xdr:col>
      <xdr:colOff>390451</xdr:colOff>
      <xdr:row>3</xdr:row>
      <xdr:rowOff>184617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82"/>
          <a:ext cx="1385284" cy="875179"/>
        </a:xfrm>
        <a:prstGeom prst="rect">
          <a:avLst/>
        </a:prstGeom>
      </xdr:spPr>
    </xdr:pic>
    <xdr:clientData/>
  </xdr:twoCellAnchor>
  <xdr:oneCellAnchor>
    <xdr:from>
      <xdr:col>18</xdr:col>
      <xdr:colOff>666749</xdr:colOff>
      <xdr:row>0</xdr:row>
      <xdr:rowOff>202406</xdr:rowOff>
    </xdr:from>
    <xdr:ext cx="916781" cy="78103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11124" y="202406"/>
          <a:ext cx="916781" cy="7810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view="pageBreakPreview" topLeftCell="A2" zoomScale="80" zoomScaleNormal="90" zoomScaleSheetLayoutView="80" workbookViewId="0">
      <selection activeCell="A7" sqref="A7:T7"/>
    </sheetView>
  </sheetViews>
  <sheetFormatPr defaultRowHeight="12.75" x14ac:dyDescent="0.2"/>
  <cols>
    <col min="1" max="1" width="7" style="1" customWidth="1"/>
    <col min="2" max="2" width="7.85546875" style="69" customWidth="1"/>
    <col min="3" max="3" width="13.7109375" style="69" customWidth="1"/>
    <col min="4" max="4" width="22.85546875" style="1" customWidth="1"/>
    <col min="5" max="5" width="12.42578125" style="1" customWidth="1"/>
    <col min="6" max="6" width="10.140625" style="1" customWidth="1"/>
    <col min="7" max="7" width="22.5703125" style="1" customWidth="1"/>
    <col min="8" max="8" width="4.28515625" style="1" customWidth="1"/>
    <col min="9" max="15" width="5.140625" style="1" customWidth="1"/>
    <col min="16" max="16" width="9.140625" style="1" customWidth="1"/>
    <col min="17" max="17" width="11.28515625" style="1" customWidth="1"/>
    <col min="18" max="18" width="8" style="1" customWidth="1"/>
    <col min="19" max="19" width="12.5703125" style="1" customWidth="1"/>
    <col min="20" max="20" width="18.7109375" style="1" customWidth="1"/>
    <col min="21" max="16384" width="9.140625" style="1"/>
  </cols>
  <sheetData>
    <row r="1" spans="1:20" ht="20.25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20.25" customHeight="1" x14ac:dyDescent="0.2">
      <c r="A2" s="137" t="s">
        <v>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20.25" customHeight="1" x14ac:dyDescent="0.2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ht="17.25" customHeight="1" x14ac:dyDescent="0.2">
      <c r="A4" s="137" t="s">
        <v>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20.25" customHeight="1" x14ac:dyDescent="0.2">
      <c r="A5" s="137" t="s">
        <v>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s="24" customFormat="1" ht="28.5" x14ac:dyDescent="0.2">
      <c r="A6" s="125" t="s">
        <v>14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s="24" customFormat="1" ht="18" customHeight="1" x14ac:dyDescent="0.2">
      <c r="A7" s="133" t="s">
        <v>16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1:20" s="24" customFormat="1" ht="4.5" customHeight="1" thickBo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9.5" customHeight="1" thickTop="1" x14ac:dyDescent="0.2">
      <c r="A9" s="126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</row>
    <row r="10" spans="1:20" s="25" customFormat="1" ht="18" customHeight="1" x14ac:dyDescent="0.2">
      <c r="A10" s="103" t="s">
        <v>44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</row>
    <row r="11" spans="1:20" ht="19.5" customHeight="1" x14ac:dyDescent="0.2">
      <c r="A11" s="106" t="s">
        <v>92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</row>
    <row r="12" spans="1:20" ht="8.25" customHeight="1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1:20" ht="15.75" x14ac:dyDescent="0.2">
      <c r="A13" s="29" t="s">
        <v>48</v>
      </c>
      <c r="B13" s="9"/>
      <c r="C13" s="9"/>
      <c r="D13" s="30"/>
      <c r="E13" s="31"/>
      <c r="F13" s="31"/>
      <c r="G13" s="32" t="s">
        <v>57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4" t="s">
        <v>30</v>
      </c>
    </row>
    <row r="14" spans="1:20" ht="15.75" x14ac:dyDescent="0.2">
      <c r="A14" s="35" t="s">
        <v>56</v>
      </c>
      <c r="B14" s="36"/>
      <c r="C14" s="36"/>
      <c r="D14" s="37"/>
      <c r="E14" s="37"/>
      <c r="F14" s="37"/>
      <c r="G14" s="89" t="s">
        <v>59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39" t="s">
        <v>63</v>
      </c>
    </row>
    <row r="15" spans="1:20" ht="15" x14ac:dyDescent="0.2">
      <c r="A15" s="118" t="s">
        <v>8</v>
      </c>
      <c r="B15" s="119"/>
      <c r="C15" s="119"/>
      <c r="D15" s="119"/>
      <c r="E15" s="119"/>
      <c r="F15" s="119"/>
      <c r="G15" s="129"/>
      <c r="H15" s="130" t="s">
        <v>58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2"/>
    </row>
    <row r="16" spans="1:20" ht="15" x14ac:dyDescent="0.2">
      <c r="A16" s="40" t="s">
        <v>18</v>
      </c>
      <c r="B16" s="41"/>
      <c r="C16" s="41"/>
      <c r="D16" s="42"/>
      <c r="E16" s="42"/>
      <c r="F16" s="42"/>
      <c r="G16" s="43"/>
      <c r="H16" s="44" t="s">
        <v>88</v>
      </c>
      <c r="I16" s="45"/>
      <c r="J16" s="45"/>
      <c r="K16" s="45"/>
      <c r="L16" s="45"/>
      <c r="M16" s="45"/>
      <c r="N16" s="45"/>
      <c r="O16" s="45"/>
      <c r="P16" s="46"/>
      <c r="Q16" s="46"/>
      <c r="R16" s="46"/>
      <c r="S16" s="4"/>
      <c r="T16" s="47"/>
    </row>
    <row r="17" spans="1:20" ht="15" x14ac:dyDescent="0.2">
      <c r="A17" s="40" t="s">
        <v>19</v>
      </c>
      <c r="B17" s="4"/>
      <c r="C17" s="4"/>
      <c r="D17" s="2"/>
      <c r="E17" s="48"/>
      <c r="F17" s="2"/>
      <c r="G17" s="70" t="s">
        <v>60</v>
      </c>
      <c r="H17" s="44" t="s">
        <v>89</v>
      </c>
      <c r="I17" s="45"/>
      <c r="J17" s="45"/>
      <c r="K17" s="45"/>
      <c r="L17" s="45"/>
      <c r="M17" s="45"/>
      <c r="N17" s="45"/>
      <c r="O17" s="45"/>
      <c r="P17" s="46"/>
      <c r="Q17" s="46"/>
      <c r="R17" s="46"/>
      <c r="S17" s="4"/>
      <c r="T17" s="47"/>
    </row>
    <row r="18" spans="1:20" ht="15" x14ac:dyDescent="0.2">
      <c r="A18" s="40" t="s">
        <v>20</v>
      </c>
      <c r="B18" s="41"/>
      <c r="C18" s="41"/>
      <c r="D18" s="48"/>
      <c r="E18" s="42"/>
      <c r="F18" s="42"/>
      <c r="G18" s="70" t="s">
        <v>61</v>
      </c>
      <c r="H18" s="44" t="s">
        <v>90</v>
      </c>
      <c r="I18" s="45"/>
      <c r="J18" s="45"/>
      <c r="K18" s="45"/>
      <c r="L18" s="45"/>
      <c r="M18" s="45"/>
      <c r="N18" s="45"/>
      <c r="O18" s="45"/>
      <c r="P18" s="46"/>
      <c r="Q18" s="46"/>
      <c r="R18" s="46"/>
      <c r="S18" s="4"/>
      <c r="T18" s="47"/>
    </row>
    <row r="19" spans="1:20" ht="15.75" thickBot="1" x14ac:dyDescent="0.25">
      <c r="A19" s="49" t="s">
        <v>15</v>
      </c>
      <c r="B19" s="50"/>
      <c r="C19" s="50"/>
      <c r="D19" s="51"/>
      <c r="E19" s="51"/>
      <c r="F19" s="52"/>
      <c r="G19" s="71" t="s">
        <v>62</v>
      </c>
      <c r="H19" s="53" t="s">
        <v>91</v>
      </c>
      <c r="I19" s="54"/>
      <c r="J19" s="54"/>
      <c r="K19" s="54"/>
      <c r="L19" s="54"/>
      <c r="M19" s="54"/>
      <c r="N19" s="54"/>
      <c r="O19" s="54"/>
      <c r="P19" s="55"/>
      <c r="Q19" s="50">
        <v>40</v>
      </c>
      <c r="R19" s="55"/>
      <c r="S19" s="50"/>
      <c r="T19" s="56" t="s">
        <v>87</v>
      </c>
    </row>
    <row r="20" spans="1:20" ht="6.75" customHeight="1" thickTop="1" thickBot="1" x14ac:dyDescent="0.25">
      <c r="A20" s="57"/>
      <c r="B20" s="58"/>
      <c r="C20" s="5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59" customFormat="1" ht="21.75" customHeight="1" thickTop="1" x14ac:dyDescent="0.2">
      <c r="A21" s="131" t="s">
        <v>6</v>
      </c>
      <c r="B21" s="116" t="s">
        <v>11</v>
      </c>
      <c r="C21" s="116" t="s">
        <v>21</v>
      </c>
      <c r="D21" s="116" t="s">
        <v>1</v>
      </c>
      <c r="E21" s="116" t="s">
        <v>29</v>
      </c>
      <c r="F21" s="116" t="s">
        <v>7</v>
      </c>
      <c r="G21" s="116" t="s">
        <v>12</v>
      </c>
      <c r="H21" s="134" t="s">
        <v>17</v>
      </c>
      <c r="I21" s="134"/>
      <c r="J21" s="134"/>
      <c r="K21" s="134"/>
      <c r="L21" s="134"/>
      <c r="M21" s="134"/>
      <c r="N21" s="134"/>
      <c r="O21" s="134"/>
      <c r="P21" s="116" t="s">
        <v>25</v>
      </c>
      <c r="Q21" s="116" t="s">
        <v>26</v>
      </c>
      <c r="R21" s="116" t="s">
        <v>27</v>
      </c>
      <c r="S21" s="135" t="s">
        <v>24</v>
      </c>
      <c r="T21" s="101" t="s">
        <v>13</v>
      </c>
    </row>
    <row r="22" spans="1:20" s="59" customFormat="1" ht="18" customHeight="1" x14ac:dyDescent="0.2">
      <c r="A22" s="132"/>
      <c r="B22" s="117"/>
      <c r="C22" s="117"/>
      <c r="D22" s="117"/>
      <c r="E22" s="117"/>
      <c r="F22" s="117"/>
      <c r="G22" s="117"/>
      <c r="H22" s="88">
        <v>1</v>
      </c>
      <c r="I22" s="88">
        <v>2</v>
      </c>
      <c r="J22" s="88">
        <v>3</v>
      </c>
      <c r="K22" s="88">
        <v>4</v>
      </c>
      <c r="L22" s="88">
        <v>5</v>
      </c>
      <c r="M22" s="88">
        <v>6</v>
      </c>
      <c r="N22" s="88">
        <v>7</v>
      </c>
      <c r="O22" s="88">
        <v>8</v>
      </c>
      <c r="P22" s="117"/>
      <c r="Q22" s="117"/>
      <c r="R22" s="117"/>
      <c r="S22" s="136"/>
      <c r="T22" s="102"/>
    </row>
    <row r="23" spans="1:20" s="65" customFormat="1" ht="24" customHeight="1" x14ac:dyDescent="0.2">
      <c r="A23" s="72">
        <v>1</v>
      </c>
      <c r="B23" s="73">
        <v>57</v>
      </c>
      <c r="C23" s="73">
        <v>10094392906</v>
      </c>
      <c r="D23" s="74" t="s">
        <v>52</v>
      </c>
      <c r="E23" s="75">
        <v>2006</v>
      </c>
      <c r="F23" s="75"/>
      <c r="G23" s="83" t="s">
        <v>51</v>
      </c>
      <c r="H23" s="79">
        <v>5</v>
      </c>
      <c r="I23" s="79">
        <v>5</v>
      </c>
      <c r="J23" s="79">
        <v>5</v>
      </c>
      <c r="K23" s="80">
        <v>5</v>
      </c>
      <c r="L23" s="79">
        <v>5</v>
      </c>
      <c r="M23" s="79">
        <v>5</v>
      </c>
      <c r="N23" s="79">
        <v>5</v>
      </c>
      <c r="O23" s="80">
        <v>10</v>
      </c>
      <c r="P23" s="79">
        <v>1</v>
      </c>
      <c r="Q23" s="79">
        <f>SUM(H23:O23)</f>
        <v>45</v>
      </c>
      <c r="R23" s="62"/>
      <c r="S23" s="80"/>
      <c r="T23" s="64"/>
    </row>
    <row r="24" spans="1:20" s="65" customFormat="1" ht="24" customHeight="1" x14ac:dyDescent="0.2">
      <c r="A24" s="72">
        <v>2</v>
      </c>
      <c r="B24" s="73">
        <v>62</v>
      </c>
      <c r="C24" s="73">
        <v>10113612444</v>
      </c>
      <c r="D24" s="74" t="s">
        <v>64</v>
      </c>
      <c r="E24" s="75">
        <v>2007</v>
      </c>
      <c r="F24" s="75"/>
      <c r="G24" s="83" t="s">
        <v>50</v>
      </c>
      <c r="H24" s="80"/>
      <c r="I24" s="80"/>
      <c r="J24" s="80"/>
      <c r="K24" s="79"/>
      <c r="L24" s="79">
        <v>1</v>
      </c>
      <c r="M24" s="79">
        <v>3</v>
      </c>
      <c r="N24" s="80">
        <v>3</v>
      </c>
      <c r="O24" s="79">
        <v>6</v>
      </c>
      <c r="P24" s="79">
        <v>2</v>
      </c>
      <c r="Q24" s="79">
        <f t="shared" ref="Q24:Q30" si="0">SUM(H24:O24)</f>
        <v>13</v>
      </c>
      <c r="R24" s="62"/>
      <c r="S24" s="80"/>
      <c r="T24" s="64"/>
    </row>
    <row r="25" spans="1:20" s="65" customFormat="1" ht="24" customHeight="1" x14ac:dyDescent="0.2">
      <c r="A25" s="72">
        <v>3</v>
      </c>
      <c r="B25" s="73">
        <v>79</v>
      </c>
      <c r="C25" s="73"/>
      <c r="D25" s="74" t="s">
        <v>65</v>
      </c>
      <c r="E25" s="75">
        <v>2007</v>
      </c>
      <c r="F25" s="73"/>
      <c r="G25" s="75" t="s">
        <v>50</v>
      </c>
      <c r="H25" s="80">
        <v>3</v>
      </c>
      <c r="I25" s="80">
        <v>3</v>
      </c>
      <c r="J25" s="79">
        <v>2</v>
      </c>
      <c r="K25" s="80"/>
      <c r="L25" s="80">
        <v>3</v>
      </c>
      <c r="M25" s="80"/>
      <c r="N25" s="79"/>
      <c r="O25" s="79"/>
      <c r="P25" s="79">
        <v>7</v>
      </c>
      <c r="Q25" s="79">
        <f t="shared" si="0"/>
        <v>11</v>
      </c>
      <c r="R25" s="62"/>
      <c r="S25" s="80"/>
      <c r="T25" s="64"/>
    </row>
    <row r="26" spans="1:20" s="65" customFormat="1" ht="24" customHeight="1" x14ac:dyDescent="0.2">
      <c r="A26" s="72">
        <v>4</v>
      </c>
      <c r="B26" s="73">
        <v>61</v>
      </c>
      <c r="C26" s="73">
        <v>10113665792</v>
      </c>
      <c r="D26" s="74" t="s">
        <v>66</v>
      </c>
      <c r="E26" s="75">
        <v>2007</v>
      </c>
      <c r="F26" s="75"/>
      <c r="G26" s="75" t="s">
        <v>50</v>
      </c>
      <c r="H26" s="80"/>
      <c r="I26" s="79"/>
      <c r="J26" s="79"/>
      <c r="K26" s="79">
        <v>1</v>
      </c>
      <c r="L26" s="80"/>
      <c r="M26" s="79">
        <v>2</v>
      </c>
      <c r="N26" s="79">
        <v>2</v>
      </c>
      <c r="O26" s="80">
        <v>4</v>
      </c>
      <c r="P26" s="79">
        <v>3</v>
      </c>
      <c r="Q26" s="79">
        <f t="shared" si="0"/>
        <v>9</v>
      </c>
      <c r="R26" s="62"/>
      <c r="S26" s="80"/>
      <c r="T26" s="64"/>
    </row>
    <row r="27" spans="1:20" s="65" customFormat="1" ht="24" customHeight="1" x14ac:dyDescent="0.2">
      <c r="A27" s="72">
        <v>5</v>
      </c>
      <c r="B27" s="73">
        <v>69</v>
      </c>
      <c r="C27" s="73">
        <v>10117220945</v>
      </c>
      <c r="D27" s="74" t="s">
        <v>67</v>
      </c>
      <c r="E27" s="75">
        <v>2007</v>
      </c>
      <c r="F27" s="73"/>
      <c r="G27" s="83" t="s">
        <v>50</v>
      </c>
      <c r="H27" s="80"/>
      <c r="I27" s="79"/>
      <c r="J27" s="80">
        <v>3</v>
      </c>
      <c r="K27" s="79">
        <v>3</v>
      </c>
      <c r="L27" s="79">
        <v>2</v>
      </c>
      <c r="M27" s="80"/>
      <c r="N27" s="79"/>
      <c r="O27" s="79"/>
      <c r="P27" s="79">
        <v>8</v>
      </c>
      <c r="Q27" s="79">
        <f t="shared" si="0"/>
        <v>8</v>
      </c>
      <c r="R27" s="62"/>
      <c r="S27" s="80"/>
      <c r="T27" s="64"/>
    </row>
    <row r="28" spans="1:20" s="65" customFormat="1" ht="24" customHeight="1" x14ac:dyDescent="0.2">
      <c r="A28" s="72">
        <v>6</v>
      </c>
      <c r="B28" s="73">
        <v>56</v>
      </c>
      <c r="C28" s="73">
        <v>10092632859</v>
      </c>
      <c r="D28" s="74" t="s">
        <v>55</v>
      </c>
      <c r="E28" s="75">
        <v>2006</v>
      </c>
      <c r="F28" s="73"/>
      <c r="G28" s="75" t="s">
        <v>50</v>
      </c>
      <c r="H28" s="80">
        <v>1</v>
      </c>
      <c r="I28" s="80"/>
      <c r="J28" s="80"/>
      <c r="K28" s="79">
        <v>2</v>
      </c>
      <c r="L28" s="80"/>
      <c r="M28" s="79">
        <v>1</v>
      </c>
      <c r="N28" s="80"/>
      <c r="O28" s="80">
        <v>2</v>
      </c>
      <c r="P28" s="79">
        <v>4</v>
      </c>
      <c r="Q28" s="79">
        <f t="shared" si="0"/>
        <v>6</v>
      </c>
      <c r="R28" s="62"/>
      <c r="S28" s="80"/>
      <c r="T28" s="64"/>
    </row>
    <row r="29" spans="1:20" s="65" customFormat="1" ht="24" customHeight="1" x14ac:dyDescent="0.2">
      <c r="A29" s="72">
        <v>7</v>
      </c>
      <c r="B29" s="73">
        <v>53</v>
      </c>
      <c r="C29" s="73">
        <v>10130737489</v>
      </c>
      <c r="D29" s="74" t="s">
        <v>68</v>
      </c>
      <c r="E29" s="75">
        <v>2007</v>
      </c>
      <c r="F29" s="73"/>
      <c r="G29" s="75" t="s">
        <v>50</v>
      </c>
      <c r="H29" s="79"/>
      <c r="I29" s="79">
        <v>1</v>
      </c>
      <c r="J29" s="80">
        <v>1</v>
      </c>
      <c r="K29" s="80"/>
      <c r="L29" s="80"/>
      <c r="M29" s="80"/>
      <c r="N29" s="80"/>
      <c r="O29" s="80"/>
      <c r="P29" s="79">
        <v>6</v>
      </c>
      <c r="Q29" s="79">
        <f t="shared" si="0"/>
        <v>2</v>
      </c>
      <c r="R29" s="60"/>
      <c r="S29" s="60"/>
      <c r="T29" s="66"/>
    </row>
    <row r="30" spans="1:20" s="65" customFormat="1" ht="24" customHeight="1" x14ac:dyDescent="0.2">
      <c r="A30" s="72">
        <v>8</v>
      </c>
      <c r="B30" s="73">
        <v>80</v>
      </c>
      <c r="C30" s="73"/>
      <c r="D30" s="74" t="s">
        <v>69</v>
      </c>
      <c r="E30" s="75">
        <v>2007</v>
      </c>
      <c r="F30" s="73"/>
      <c r="G30" s="75" t="s">
        <v>50</v>
      </c>
      <c r="H30" s="80"/>
      <c r="I30" s="80"/>
      <c r="J30" s="80"/>
      <c r="K30" s="80"/>
      <c r="L30" s="79"/>
      <c r="M30" s="80"/>
      <c r="N30" s="80">
        <v>1</v>
      </c>
      <c r="O30" s="80"/>
      <c r="P30" s="79">
        <v>5</v>
      </c>
      <c r="Q30" s="79">
        <f t="shared" si="0"/>
        <v>1</v>
      </c>
      <c r="R30" s="62"/>
      <c r="S30" s="63"/>
      <c r="T30" s="64"/>
    </row>
    <row r="31" spans="1:20" s="65" customFormat="1" ht="24" customHeight="1" x14ac:dyDescent="0.2">
      <c r="A31" s="72">
        <v>9</v>
      </c>
      <c r="B31" s="73">
        <v>58</v>
      </c>
      <c r="C31" s="73">
        <v>10111413069</v>
      </c>
      <c r="D31" s="74" t="s">
        <v>70</v>
      </c>
      <c r="E31" s="75">
        <v>2007</v>
      </c>
      <c r="F31" s="73"/>
      <c r="G31" s="75" t="s">
        <v>51</v>
      </c>
      <c r="H31" s="79"/>
      <c r="I31" s="80"/>
      <c r="J31" s="80"/>
      <c r="K31" s="80"/>
      <c r="L31" s="80"/>
      <c r="M31" s="80"/>
      <c r="N31" s="80"/>
      <c r="O31" s="80"/>
      <c r="P31" s="79">
        <v>9</v>
      </c>
      <c r="Q31" s="79"/>
      <c r="R31" s="62"/>
      <c r="S31" s="63"/>
      <c r="T31" s="64"/>
    </row>
    <row r="32" spans="1:20" s="65" customFormat="1" ht="24" customHeight="1" x14ac:dyDescent="0.2">
      <c r="A32" s="72">
        <v>10</v>
      </c>
      <c r="B32" s="73">
        <v>110</v>
      </c>
      <c r="C32" s="73">
        <v>10117595912</v>
      </c>
      <c r="D32" s="74" t="s">
        <v>71</v>
      </c>
      <c r="E32" s="75">
        <v>2007</v>
      </c>
      <c r="F32" s="75"/>
      <c r="G32" s="83" t="s">
        <v>50</v>
      </c>
      <c r="H32" s="80"/>
      <c r="I32" s="80"/>
      <c r="J32" s="80"/>
      <c r="K32" s="80"/>
      <c r="L32" s="80"/>
      <c r="M32" s="80"/>
      <c r="N32" s="80"/>
      <c r="O32" s="79"/>
      <c r="P32" s="79">
        <v>10</v>
      </c>
      <c r="Q32" s="79"/>
      <c r="R32" s="62"/>
      <c r="S32" s="63"/>
      <c r="T32" s="64"/>
    </row>
    <row r="33" spans="1:20" s="65" customFormat="1" ht="24" customHeight="1" x14ac:dyDescent="0.2">
      <c r="A33" s="72">
        <v>11</v>
      </c>
      <c r="B33" s="73">
        <v>55</v>
      </c>
      <c r="C33" s="73">
        <v>10131111547</v>
      </c>
      <c r="D33" s="74" t="s">
        <v>72</v>
      </c>
      <c r="E33" s="75">
        <v>2007</v>
      </c>
      <c r="F33" s="75"/>
      <c r="G33" s="83" t="s">
        <v>50</v>
      </c>
      <c r="H33" s="79"/>
      <c r="I33" s="80"/>
      <c r="J33" s="80"/>
      <c r="K33" s="80"/>
      <c r="L33" s="80"/>
      <c r="M33" s="80"/>
      <c r="N33" s="80"/>
      <c r="O33" s="80"/>
      <c r="P33" s="79">
        <v>11</v>
      </c>
      <c r="Q33" s="79"/>
      <c r="R33" s="62"/>
      <c r="S33" s="63"/>
      <c r="T33" s="64"/>
    </row>
    <row r="34" spans="1:20" s="65" customFormat="1" ht="24" customHeight="1" x14ac:dyDescent="0.2">
      <c r="A34" s="72">
        <v>12</v>
      </c>
      <c r="B34" s="73">
        <v>68</v>
      </c>
      <c r="C34" s="73"/>
      <c r="D34" s="74" t="s">
        <v>53</v>
      </c>
      <c r="E34" s="75">
        <v>2006</v>
      </c>
      <c r="F34" s="75"/>
      <c r="G34" s="83" t="s">
        <v>50</v>
      </c>
      <c r="H34" s="80"/>
      <c r="I34" s="80"/>
      <c r="J34" s="79"/>
      <c r="K34" s="80"/>
      <c r="L34" s="80"/>
      <c r="M34" s="80"/>
      <c r="N34" s="80"/>
      <c r="O34" s="80"/>
      <c r="P34" s="79">
        <v>12</v>
      </c>
      <c r="Q34" s="79"/>
      <c r="R34" s="62"/>
      <c r="S34" s="63"/>
      <c r="T34" s="64"/>
    </row>
    <row r="35" spans="1:20" s="65" customFormat="1" ht="24" customHeight="1" x14ac:dyDescent="0.2">
      <c r="A35" s="72">
        <v>13</v>
      </c>
      <c r="B35" s="73">
        <v>73</v>
      </c>
      <c r="C35" s="73">
        <v>10113846456</v>
      </c>
      <c r="D35" s="74" t="s">
        <v>73</v>
      </c>
      <c r="E35" s="75">
        <v>2007</v>
      </c>
      <c r="F35" s="73"/>
      <c r="G35" s="75" t="s">
        <v>50</v>
      </c>
      <c r="H35" s="80"/>
      <c r="I35" s="80"/>
      <c r="J35" s="80"/>
      <c r="K35" s="80"/>
      <c r="L35" s="80"/>
      <c r="M35" s="80"/>
      <c r="N35" s="80"/>
      <c r="O35" s="80"/>
      <c r="P35" s="79">
        <v>13</v>
      </c>
      <c r="Q35" s="80"/>
      <c r="R35" s="62"/>
      <c r="S35" s="63"/>
      <c r="T35" s="64"/>
    </row>
    <row r="36" spans="1:20" s="65" customFormat="1" ht="24" customHeight="1" x14ac:dyDescent="0.2">
      <c r="A36" s="72">
        <v>14</v>
      </c>
      <c r="B36" s="73">
        <v>74</v>
      </c>
      <c r="C36" s="73">
        <v>10117451624</v>
      </c>
      <c r="D36" s="74" t="s">
        <v>74</v>
      </c>
      <c r="E36" s="75">
        <v>2006</v>
      </c>
      <c r="F36" s="73"/>
      <c r="G36" s="83" t="s">
        <v>50</v>
      </c>
      <c r="H36" s="80"/>
      <c r="I36" s="80"/>
      <c r="J36" s="80"/>
      <c r="K36" s="80"/>
      <c r="L36" s="80"/>
      <c r="M36" s="80"/>
      <c r="N36" s="80"/>
      <c r="O36" s="80"/>
      <c r="P36" s="79">
        <v>14</v>
      </c>
      <c r="Q36" s="80"/>
      <c r="R36" s="62"/>
      <c r="S36" s="63"/>
      <c r="T36" s="64"/>
    </row>
    <row r="37" spans="1:20" s="65" customFormat="1" ht="24" customHeight="1" x14ac:dyDescent="0.2">
      <c r="A37" s="72">
        <v>15</v>
      </c>
      <c r="B37" s="73">
        <v>70</v>
      </c>
      <c r="C37" s="73">
        <v>10117266415</v>
      </c>
      <c r="D37" s="74" t="s">
        <v>75</v>
      </c>
      <c r="E37" s="75">
        <v>2007</v>
      </c>
      <c r="F37" s="75"/>
      <c r="G37" s="75" t="s">
        <v>50</v>
      </c>
      <c r="H37" s="80"/>
      <c r="I37" s="80"/>
      <c r="J37" s="80"/>
      <c r="K37" s="80"/>
      <c r="L37" s="80"/>
      <c r="M37" s="80"/>
      <c r="N37" s="80"/>
      <c r="O37" s="80"/>
      <c r="P37" s="79">
        <v>15</v>
      </c>
      <c r="Q37" s="80"/>
      <c r="R37" s="60"/>
      <c r="S37" s="60"/>
      <c r="T37" s="66"/>
    </row>
    <row r="38" spans="1:20" s="65" customFormat="1" ht="24" customHeight="1" x14ac:dyDescent="0.2">
      <c r="A38" s="72">
        <v>16</v>
      </c>
      <c r="B38" s="73">
        <v>51</v>
      </c>
      <c r="C38" s="73">
        <v>10117859327</v>
      </c>
      <c r="D38" s="74" t="s">
        <v>54</v>
      </c>
      <c r="E38" s="75">
        <v>2006</v>
      </c>
      <c r="F38" s="75"/>
      <c r="G38" s="75" t="s">
        <v>50</v>
      </c>
      <c r="H38" s="80"/>
      <c r="I38" s="80"/>
      <c r="J38" s="80"/>
      <c r="K38" s="80"/>
      <c r="L38" s="80"/>
      <c r="M38" s="80"/>
      <c r="N38" s="80"/>
      <c r="O38" s="80"/>
      <c r="P38" s="79">
        <v>16</v>
      </c>
      <c r="Q38" s="80"/>
      <c r="R38" s="62"/>
      <c r="S38" s="63"/>
      <c r="T38" s="64"/>
    </row>
    <row r="39" spans="1:20" s="65" customFormat="1" ht="24" customHeight="1" x14ac:dyDescent="0.2">
      <c r="A39" s="72">
        <v>17</v>
      </c>
      <c r="B39" s="73">
        <v>52</v>
      </c>
      <c r="C39" s="73">
        <v>10130346551</v>
      </c>
      <c r="D39" s="74" t="s">
        <v>76</v>
      </c>
      <c r="E39" s="75">
        <v>2007</v>
      </c>
      <c r="F39" s="75"/>
      <c r="G39" s="83" t="s">
        <v>50</v>
      </c>
      <c r="H39" s="80"/>
      <c r="I39" s="80"/>
      <c r="J39" s="80"/>
      <c r="K39" s="80"/>
      <c r="L39" s="80"/>
      <c r="M39" s="80"/>
      <c r="N39" s="80"/>
      <c r="O39" s="80"/>
      <c r="P39" s="79">
        <v>17</v>
      </c>
      <c r="Q39" s="80"/>
      <c r="R39" s="62"/>
      <c r="S39" s="63"/>
      <c r="T39" s="64"/>
    </row>
    <row r="40" spans="1:20" s="65" customFormat="1" ht="24" customHeight="1" x14ac:dyDescent="0.2">
      <c r="A40" s="72">
        <v>18</v>
      </c>
      <c r="B40" s="73">
        <v>76</v>
      </c>
      <c r="C40" s="73">
        <v>10117698366</v>
      </c>
      <c r="D40" s="74" t="s">
        <v>77</v>
      </c>
      <c r="E40" s="75">
        <v>2007</v>
      </c>
      <c r="F40" s="73"/>
      <c r="G40" s="75" t="s">
        <v>50</v>
      </c>
      <c r="H40" s="80"/>
      <c r="I40" s="80"/>
      <c r="J40" s="80"/>
      <c r="K40" s="80"/>
      <c r="L40" s="80"/>
      <c r="M40" s="80"/>
      <c r="N40" s="80"/>
      <c r="O40" s="80"/>
      <c r="P40" s="79">
        <v>18</v>
      </c>
      <c r="Q40" s="80"/>
      <c r="R40" s="62"/>
      <c r="S40" s="63"/>
      <c r="T40" s="64"/>
    </row>
    <row r="41" spans="1:20" s="65" customFormat="1" ht="24" customHeight="1" x14ac:dyDescent="0.2">
      <c r="A41" s="72">
        <v>19</v>
      </c>
      <c r="B41" s="73">
        <v>71</v>
      </c>
      <c r="C41" s="73">
        <v>10117504456</v>
      </c>
      <c r="D41" s="74" t="s">
        <v>78</v>
      </c>
      <c r="E41" s="75">
        <v>2007</v>
      </c>
      <c r="F41" s="73"/>
      <c r="G41" s="75" t="s">
        <v>50</v>
      </c>
      <c r="H41" s="80"/>
      <c r="I41" s="80"/>
      <c r="J41" s="80"/>
      <c r="K41" s="80"/>
      <c r="L41" s="80"/>
      <c r="M41" s="80"/>
      <c r="N41" s="80"/>
      <c r="O41" s="80"/>
      <c r="P41" s="79">
        <v>19</v>
      </c>
      <c r="Q41" s="80"/>
      <c r="R41" s="62"/>
      <c r="S41" s="63"/>
      <c r="T41" s="64"/>
    </row>
    <row r="42" spans="1:20" s="65" customFormat="1" ht="24" customHeight="1" x14ac:dyDescent="0.2">
      <c r="A42" s="72">
        <v>20</v>
      </c>
      <c r="B42" s="73">
        <v>93</v>
      </c>
      <c r="C42" s="73"/>
      <c r="D42" s="74" t="s">
        <v>79</v>
      </c>
      <c r="E42" s="75">
        <v>2007</v>
      </c>
      <c r="F42" s="84"/>
      <c r="G42" s="75" t="s">
        <v>50</v>
      </c>
      <c r="H42" s="80"/>
      <c r="I42" s="80"/>
      <c r="J42" s="80"/>
      <c r="K42" s="80"/>
      <c r="L42" s="80"/>
      <c r="M42" s="80"/>
      <c r="N42" s="80"/>
      <c r="O42" s="80"/>
      <c r="P42" s="79">
        <v>20</v>
      </c>
      <c r="Q42" s="80"/>
      <c r="R42" s="61"/>
      <c r="S42" s="61"/>
      <c r="T42" s="66"/>
    </row>
    <row r="43" spans="1:20" s="65" customFormat="1" ht="24" customHeight="1" x14ac:dyDescent="0.2">
      <c r="A43" s="72">
        <v>21</v>
      </c>
      <c r="B43" s="73">
        <v>317</v>
      </c>
      <c r="C43" s="73"/>
      <c r="D43" s="74" t="s">
        <v>80</v>
      </c>
      <c r="E43" s="75">
        <v>2007</v>
      </c>
      <c r="F43" s="84"/>
      <c r="G43" s="75" t="s">
        <v>49</v>
      </c>
      <c r="H43" s="80"/>
      <c r="I43" s="80"/>
      <c r="J43" s="80"/>
      <c r="K43" s="80"/>
      <c r="L43" s="80"/>
      <c r="M43" s="80"/>
      <c r="N43" s="80"/>
      <c r="O43" s="80"/>
      <c r="P43" s="79">
        <v>21</v>
      </c>
      <c r="Q43" s="80"/>
      <c r="R43" s="61"/>
      <c r="S43" s="61"/>
      <c r="T43" s="66"/>
    </row>
    <row r="44" spans="1:20" s="65" customFormat="1" ht="24" customHeight="1" thickBot="1" x14ac:dyDescent="0.25">
      <c r="A44" s="98" t="s">
        <v>23</v>
      </c>
      <c r="B44" s="76">
        <v>83</v>
      </c>
      <c r="C44" s="76"/>
      <c r="D44" s="77" t="s">
        <v>81</v>
      </c>
      <c r="E44" s="81">
        <v>2007</v>
      </c>
      <c r="F44" s="76"/>
      <c r="G44" s="81" t="s">
        <v>50</v>
      </c>
      <c r="H44" s="99"/>
      <c r="I44" s="99"/>
      <c r="J44" s="99"/>
      <c r="K44" s="99"/>
      <c r="L44" s="99"/>
      <c r="M44" s="99"/>
      <c r="N44" s="99"/>
      <c r="O44" s="99"/>
      <c r="P44" s="100"/>
      <c r="Q44" s="99"/>
      <c r="R44" s="82"/>
      <c r="S44" s="82"/>
      <c r="T44" s="78"/>
    </row>
    <row r="45" spans="1:20" ht="8.25" customHeight="1" thickTop="1" thickBot="1" x14ac:dyDescent="0.25">
      <c r="A45" s="57"/>
      <c r="B45" s="58"/>
      <c r="C45" s="5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97" customFormat="1" ht="15.75" thickTop="1" x14ac:dyDescent="0.2">
      <c r="A46" s="113" t="s">
        <v>4</v>
      </c>
      <c r="B46" s="114"/>
      <c r="C46" s="114"/>
      <c r="D46" s="114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14" t="s">
        <v>5</v>
      </c>
      <c r="Q46" s="114"/>
      <c r="R46" s="114"/>
      <c r="S46" s="114"/>
      <c r="T46" s="115"/>
    </row>
    <row r="47" spans="1:20" ht="15" x14ac:dyDescent="0.2">
      <c r="A47" s="6" t="s">
        <v>82</v>
      </c>
      <c r="B47" s="4"/>
      <c r="C47" s="8"/>
      <c r="D47" s="9"/>
      <c r="E47" s="10"/>
      <c r="F47" s="9"/>
      <c r="G47" s="5" t="s">
        <v>34</v>
      </c>
      <c r="H47" s="18">
        <v>3</v>
      </c>
      <c r="M47" s="11"/>
      <c r="N47" s="11"/>
      <c r="O47" s="11"/>
      <c r="R47" s="12"/>
      <c r="S47" s="13" t="s">
        <v>35</v>
      </c>
      <c r="T47" s="20">
        <f>COUNTIF(F$21:F154,"ЗМС")</f>
        <v>0</v>
      </c>
    </row>
    <row r="48" spans="1:20" ht="15" x14ac:dyDescent="0.2">
      <c r="A48" s="6" t="s">
        <v>83</v>
      </c>
      <c r="B48" s="4"/>
      <c r="C48" s="14"/>
      <c r="D48" s="3"/>
      <c r="E48" s="15"/>
      <c r="F48" s="3"/>
      <c r="G48" s="5" t="s">
        <v>36</v>
      </c>
      <c r="H48" s="22">
        <f>H49+H53</f>
        <v>22</v>
      </c>
      <c r="M48" s="11"/>
      <c r="N48" s="11"/>
      <c r="O48" s="11"/>
      <c r="R48" s="11"/>
      <c r="S48" s="13" t="s">
        <v>37</v>
      </c>
      <c r="T48" s="20">
        <f>COUNTIF(F$21:F154,"МСМК")</f>
        <v>0</v>
      </c>
    </row>
    <row r="49" spans="1:20" ht="15" x14ac:dyDescent="0.2">
      <c r="A49" s="6" t="s">
        <v>84</v>
      </c>
      <c r="B49" s="4"/>
      <c r="C49" s="16"/>
      <c r="D49" s="3"/>
      <c r="E49" s="15"/>
      <c r="F49" s="3"/>
      <c r="G49" s="5" t="s">
        <v>38</v>
      </c>
      <c r="H49" s="22">
        <f>H50+H51+H52+H53</f>
        <v>22</v>
      </c>
      <c r="M49" s="11"/>
      <c r="N49" s="11"/>
      <c r="O49" s="11"/>
      <c r="R49" s="11"/>
      <c r="S49" s="13" t="s">
        <v>39</v>
      </c>
      <c r="T49" s="20">
        <f>COUNTIF(F$21:F154,"МС")</f>
        <v>0</v>
      </c>
    </row>
    <row r="50" spans="1:20" ht="15" x14ac:dyDescent="0.2">
      <c r="A50" s="6" t="s">
        <v>85</v>
      </c>
      <c r="B50" s="4"/>
      <c r="C50" s="16"/>
      <c r="D50" s="3"/>
      <c r="E50" s="15"/>
      <c r="F50" s="3"/>
      <c r="G50" s="5" t="s">
        <v>40</v>
      </c>
      <c r="H50" s="22">
        <f>COUNT(A23:A44)</f>
        <v>21</v>
      </c>
      <c r="M50" s="11"/>
      <c r="N50" s="11"/>
      <c r="O50" s="11"/>
      <c r="R50" s="11"/>
      <c r="S50" s="13" t="s">
        <v>28</v>
      </c>
      <c r="T50" s="20">
        <f>COUNTIF(F$20:F44,"КМС")</f>
        <v>0</v>
      </c>
    </row>
    <row r="51" spans="1:20" ht="15" x14ac:dyDescent="0.2">
      <c r="A51" s="17"/>
      <c r="B51" s="2"/>
      <c r="C51" s="18"/>
      <c r="D51" s="3"/>
      <c r="E51" s="15"/>
      <c r="F51" s="3"/>
      <c r="G51" s="5" t="s">
        <v>41</v>
      </c>
      <c r="H51" s="22">
        <f>COUNTIF(A23:A44,"НФ")</f>
        <v>1</v>
      </c>
      <c r="M51" s="11"/>
      <c r="N51" s="11"/>
      <c r="O51" s="11"/>
      <c r="R51" s="11"/>
      <c r="S51" s="13" t="s">
        <v>31</v>
      </c>
      <c r="T51" s="20">
        <f>COUNTIF(F$22:F44,"1 СР")</f>
        <v>0</v>
      </c>
    </row>
    <row r="52" spans="1:20" ht="15" x14ac:dyDescent="0.2">
      <c r="A52" s="7"/>
      <c r="B52" s="4"/>
      <c r="C52" s="16"/>
      <c r="D52" s="3"/>
      <c r="E52" s="15"/>
      <c r="F52" s="3"/>
      <c r="G52" s="5" t="s">
        <v>42</v>
      </c>
      <c r="H52" s="22">
        <f>COUNTIF(A23:A44,"ДСКВ")</f>
        <v>0</v>
      </c>
      <c r="M52" s="11"/>
      <c r="N52" s="11"/>
      <c r="O52" s="11"/>
      <c r="R52" s="11"/>
      <c r="S52" s="19" t="s">
        <v>32</v>
      </c>
      <c r="T52" s="20">
        <f>COUNTIF(F$22:F156,"2 СР")</f>
        <v>0</v>
      </c>
    </row>
    <row r="53" spans="1:20" ht="15" x14ac:dyDescent="0.2">
      <c r="A53" s="7"/>
      <c r="B53" s="4"/>
      <c r="C53" s="16"/>
      <c r="D53" s="36"/>
      <c r="E53" s="95"/>
      <c r="F53" s="36"/>
      <c r="G53" s="5" t="s">
        <v>43</v>
      </c>
      <c r="H53" s="22">
        <f>COUNTIF(A23:A44,"НС")</f>
        <v>0</v>
      </c>
      <c r="I53" s="21"/>
      <c r="J53" s="21"/>
      <c r="K53" s="21"/>
      <c r="L53" s="21"/>
      <c r="M53" s="96"/>
      <c r="N53" s="96"/>
      <c r="O53" s="96"/>
      <c r="P53" s="21"/>
      <c r="Q53" s="21"/>
      <c r="R53" s="96"/>
      <c r="S53" s="19" t="s">
        <v>33</v>
      </c>
      <c r="T53" s="20">
        <f>COUNTIF(F$22:F157,"3 СР")</f>
        <v>0</v>
      </c>
    </row>
    <row r="54" spans="1:20" ht="7.5" customHeight="1" x14ac:dyDescent="0.2">
      <c r="A54" s="90"/>
      <c r="B54" s="36"/>
      <c r="C54" s="36"/>
      <c r="D54" s="3"/>
      <c r="E54" s="15"/>
      <c r="F54" s="3"/>
      <c r="G54" s="21"/>
      <c r="M54" s="11"/>
      <c r="N54" s="11"/>
      <c r="O54" s="11"/>
      <c r="P54" s="91"/>
      <c r="Q54" s="92"/>
      <c r="R54" s="11"/>
      <c r="S54" s="93"/>
      <c r="T54" s="94"/>
    </row>
    <row r="55" spans="1:20" s="97" customFormat="1" ht="15" x14ac:dyDescent="0.2">
      <c r="A55" s="118" t="s">
        <v>2</v>
      </c>
      <c r="B55" s="119"/>
      <c r="C55" s="119"/>
      <c r="D55" s="119"/>
      <c r="E55" s="119" t="s">
        <v>10</v>
      </c>
      <c r="F55" s="119"/>
      <c r="G55" s="119"/>
      <c r="H55" s="119" t="s">
        <v>3</v>
      </c>
      <c r="I55" s="119"/>
      <c r="J55" s="119"/>
      <c r="K55" s="119"/>
      <c r="L55" s="119"/>
      <c r="M55" s="119"/>
      <c r="N55" s="119"/>
      <c r="O55" s="119"/>
      <c r="P55" s="119" t="s">
        <v>86</v>
      </c>
      <c r="Q55" s="119"/>
      <c r="R55" s="119"/>
      <c r="S55" s="119"/>
      <c r="T55" s="122"/>
    </row>
    <row r="56" spans="1:20" x14ac:dyDescent="0.2">
      <c r="A56" s="109"/>
      <c r="B56" s="110"/>
      <c r="C56" s="110"/>
      <c r="D56" s="110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87"/>
      <c r="Q56" s="111"/>
      <c r="R56" s="111"/>
      <c r="S56" s="111"/>
      <c r="T56" s="112"/>
    </row>
    <row r="57" spans="1:20" x14ac:dyDescent="0.2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68"/>
    </row>
    <row r="58" spans="1:20" x14ac:dyDescent="0.2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68"/>
    </row>
    <row r="59" spans="1:20" x14ac:dyDescent="0.2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68"/>
    </row>
    <row r="60" spans="1:20" x14ac:dyDescent="0.2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68"/>
    </row>
    <row r="61" spans="1:20" ht="13.5" thickBot="1" x14ac:dyDescent="0.25">
      <c r="A61" s="123"/>
      <c r="B61" s="124"/>
      <c r="C61" s="124"/>
      <c r="D61" s="124"/>
      <c r="E61" s="124" t="str">
        <f>G17</f>
        <v>ШАТРЫГИНА Е.В. (ВК, СВЕРДЛОВСКАЯ ОБЛАСТЬ)</v>
      </c>
      <c r="F61" s="124"/>
      <c r="G61" s="124"/>
      <c r="H61" s="124" t="str">
        <f>G18</f>
        <v>ИЛЬИНЫХ Ю.С. (1К, СВЕРДЛОВСКАЯ ОБЛАСТЬ)</v>
      </c>
      <c r="I61" s="124"/>
      <c r="J61" s="124"/>
      <c r="K61" s="124"/>
      <c r="L61" s="124"/>
      <c r="M61" s="124"/>
      <c r="N61" s="124"/>
      <c r="O61" s="124"/>
      <c r="P61" s="120" t="str">
        <f>G19</f>
        <v>ГРЯЗНОВА А.В. (2К, СВЕРДЛОВСКАЯ ОБЛАСТЬ)</v>
      </c>
      <c r="Q61" s="120"/>
      <c r="R61" s="120"/>
      <c r="S61" s="120"/>
      <c r="T61" s="121"/>
    </row>
    <row r="62" spans="1:20" ht="13.5" thickTop="1" x14ac:dyDescent="0.2"/>
  </sheetData>
  <sortState ref="A30:T40">
    <sortCondition ref="P30:P40"/>
  </sortState>
  <mergeCells count="38">
    <mergeCell ref="A5:T5"/>
    <mergeCell ref="A1:T1"/>
    <mergeCell ref="A2:T2"/>
    <mergeCell ref="A3:T3"/>
    <mergeCell ref="A4:T4"/>
    <mergeCell ref="A6:T6"/>
    <mergeCell ref="A9:T9"/>
    <mergeCell ref="D21:D22"/>
    <mergeCell ref="E21:E22"/>
    <mergeCell ref="F21:F22"/>
    <mergeCell ref="G21:G22"/>
    <mergeCell ref="A15:G15"/>
    <mergeCell ref="H15:T15"/>
    <mergeCell ref="A21:A22"/>
    <mergeCell ref="B21:B22"/>
    <mergeCell ref="C21:C22"/>
    <mergeCell ref="A7:T7"/>
    <mergeCell ref="H21:O21"/>
    <mergeCell ref="P21:P22"/>
    <mergeCell ref="Q21:Q22"/>
    <mergeCell ref="S21:S22"/>
    <mergeCell ref="P61:T61"/>
    <mergeCell ref="P55:T55"/>
    <mergeCell ref="A61:D61"/>
    <mergeCell ref="E61:G61"/>
    <mergeCell ref="H61:O61"/>
    <mergeCell ref="T21:T22"/>
    <mergeCell ref="A10:T10"/>
    <mergeCell ref="A11:T11"/>
    <mergeCell ref="A56:E56"/>
    <mergeCell ref="F56:O56"/>
    <mergeCell ref="Q56:T56"/>
    <mergeCell ref="A46:D46"/>
    <mergeCell ref="P46:T46"/>
    <mergeCell ref="R21:R22"/>
    <mergeCell ref="A55:D55"/>
    <mergeCell ref="E55:G55"/>
    <mergeCell ref="H55:O55"/>
  </mergeCells>
  <conditionalFormatting sqref="P54 G47:G53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74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юно</vt:lpstr>
      <vt:lpstr>'критериум юно'!Заголовки_для_печати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2022-08-11T12:56:23Z</dcterms:modified>
</cp:coreProperties>
</file>