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итог'!$A$1:$O$110</definedName>
  </definedNames>
  <calcPr calcId="152511"/>
</workbook>
</file>

<file path=xl/calcChain.xml><?xml version="1.0" encoding="utf-8"?>
<calcChain xmlns="http://schemas.openxmlformats.org/spreadsheetml/2006/main">
  <c r="K110" i="89" l="1"/>
  <c r="M24" i="89"/>
  <c r="M25" i="89"/>
  <c r="M26" i="89"/>
  <c r="M27" i="89"/>
  <c r="M28" i="89"/>
  <c r="M29" i="89"/>
  <c r="M30" i="89"/>
  <c r="M31" i="89"/>
  <c r="M32" i="89"/>
  <c r="M33" i="89"/>
  <c r="M34" i="89"/>
  <c r="M35" i="89"/>
  <c r="M36" i="89"/>
  <c r="M37" i="89"/>
  <c r="M38" i="89"/>
  <c r="M39" i="89"/>
  <c r="M40" i="89"/>
  <c r="M41" i="89"/>
  <c r="M42" i="89"/>
  <c r="M43" i="89"/>
  <c r="M44" i="89"/>
  <c r="M45" i="89"/>
  <c r="M46" i="89"/>
  <c r="M47" i="89"/>
  <c r="M48" i="89"/>
  <c r="M49" i="89"/>
  <c r="M50" i="89"/>
  <c r="M51" i="89"/>
  <c r="M52" i="89"/>
  <c r="M53" i="89"/>
  <c r="M54" i="89"/>
  <c r="M55" i="89"/>
  <c r="M56" i="89"/>
  <c r="M57" i="89"/>
  <c r="M58" i="89"/>
  <c r="M59" i="89"/>
  <c r="M60" i="89"/>
  <c r="M61" i="89"/>
  <c r="M62" i="89"/>
  <c r="M63" i="89"/>
  <c r="M64" i="89"/>
  <c r="M65" i="89"/>
  <c r="M66" i="89"/>
  <c r="M67" i="89"/>
  <c r="M68" i="89"/>
  <c r="M69" i="89"/>
  <c r="M70" i="89"/>
  <c r="M71" i="89"/>
  <c r="M72" i="89"/>
  <c r="M73" i="89"/>
  <c r="M74" i="89"/>
  <c r="M75" i="89"/>
  <c r="M76" i="89"/>
  <c r="M77" i="89"/>
  <c r="M78" i="89"/>
  <c r="M79" i="89"/>
  <c r="M80" i="89"/>
  <c r="M81" i="89"/>
  <c r="M82" i="89"/>
  <c r="M83" i="89"/>
  <c r="M84" i="89"/>
  <c r="M85" i="89"/>
  <c r="M23" i="89"/>
  <c r="K24" i="89" l="1"/>
  <c r="K25" i="89"/>
  <c r="K26" i="89"/>
  <c r="K27" i="89"/>
  <c r="K28" i="89"/>
  <c r="K29" i="89"/>
  <c r="K30" i="89"/>
  <c r="K31" i="89"/>
  <c r="K32" i="89"/>
  <c r="K33" i="89"/>
  <c r="K34" i="89"/>
  <c r="K35" i="89"/>
  <c r="K36" i="89"/>
  <c r="K37" i="89"/>
  <c r="K38" i="89"/>
  <c r="K39" i="89"/>
  <c r="K40" i="89"/>
  <c r="K41" i="89"/>
  <c r="K42" i="89"/>
  <c r="K43" i="89"/>
  <c r="K44" i="89"/>
  <c r="K45" i="89"/>
  <c r="K46" i="89"/>
  <c r="K47" i="89"/>
  <c r="K48" i="89"/>
  <c r="K49" i="89"/>
  <c r="K50" i="89"/>
  <c r="K51" i="89"/>
  <c r="K52" i="89"/>
  <c r="K53" i="89"/>
  <c r="K54" i="89"/>
  <c r="K55" i="89"/>
  <c r="K56" i="89"/>
  <c r="K57" i="89"/>
  <c r="K58" i="89"/>
  <c r="K59" i="89"/>
  <c r="K60" i="89"/>
  <c r="K61" i="89"/>
  <c r="K62" i="89"/>
  <c r="K63" i="89"/>
  <c r="K64" i="89"/>
  <c r="K65" i="89"/>
  <c r="K66" i="89"/>
  <c r="K67" i="89"/>
  <c r="K68" i="89"/>
  <c r="K69" i="89"/>
  <c r="K70" i="89"/>
  <c r="K71" i="89"/>
  <c r="K72" i="89"/>
  <c r="K73" i="89"/>
  <c r="K74" i="89"/>
  <c r="K75" i="89"/>
  <c r="K76" i="89"/>
  <c r="K77" i="89"/>
  <c r="K78" i="89"/>
  <c r="K79" i="89"/>
  <c r="K80" i="89"/>
  <c r="K81" i="89"/>
  <c r="K82" i="89"/>
  <c r="K83" i="89"/>
  <c r="K84" i="89"/>
  <c r="K85" i="89"/>
  <c r="K23" i="89"/>
  <c r="G110" i="89" l="1"/>
  <c r="O101" i="89"/>
  <c r="O100" i="89"/>
  <c r="O99" i="89"/>
  <c r="O98" i="89"/>
  <c r="O97" i="89"/>
  <c r="O96" i="89"/>
  <c r="J101" i="89"/>
  <c r="J100" i="89"/>
  <c r="J99" i="89"/>
  <c r="J98" i="89"/>
  <c r="J97" i="89"/>
  <c r="O95" i="89"/>
  <c r="O94" i="89"/>
  <c r="J96" i="89" l="1"/>
  <c r="J95" i="89" s="1"/>
  <c r="L26" i="89" l="1"/>
  <c r="L27" i="89"/>
  <c r="L28" i="89"/>
  <c r="L29" i="89"/>
  <c r="L30" i="89"/>
  <c r="L31" i="89"/>
  <c r="L32" i="89"/>
  <c r="L33" i="89"/>
  <c r="L34" i="89"/>
  <c r="L35" i="89"/>
  <c r="L36" i="89"/>
  <c r="L37" i="89"/>
  <c r="L38" i="89"/>
  <c r="L39" i="89"/>
  <c r="L40" i="89"/>
  <c r="L41" i="89"/>
  <c r="L42" i="89"/>
  <c r="L43" i="89"/>
  <c r="L44" i="89"/>
  <c r="L45" i="89"/>
  <c r="L46" i="89"/>
  <c r="L47" i="89"/>
  <c r="L48" i="89"/>
  <c r="L49" i="89"/>
  <c r="L50" i="89"/>
  <c r="L51" i="89"/>
  <c r="L52" i="89"/>
  <c r="L53" i="89"/>
  <c r="L54" i="89"/>
  <c r="L55" i="89"/>
  <c r="L56" i="89"/>
  <c r="L57" i="89"/>
  <c r="L58" i="89"/>
  <c r="L59" i="89"/>
  <c r="L60" i="89"/>
  <c r="L61" i="89"/>
  <c r="L62" i="89"/>
  <c r="L63" i="89"/>
  <c r="L64" i="89"/>
  <c r="L65" i="89"/>
  <c r="L66" i="89"/>
  <c r="L67" i="89"/>
  <c r="L68" i="89"/>
  <c r="L69" i="89"/>
  <c r="L70" i="89"/>
  <c r="L71" i="89"/>
  <c r="L72" i="89"/>
  <c r="L73" i="89"/>
  <c r="L74" i="89"/>
  <c r="L75" i="89"/>
  <c r="L76" i="89"/>
  <c r="L77" i="89"/>
  <c r="L78" i="89"/>
  <c r="L79" i="89"/>
  <c r="L80" i="89"/>
  <c r="L81" i="89"/>
  <c r="L82" i="89"/>
  <c r="L83" i="89"/>
  <c r="L84" i="89"/>
  <c r="L85" i="89"/>
  <c r="L25" i="89"/>
  <c r="L24" i="89"/>
</calcChain>
</file>

<file path=xl/sharedStrings.xml><?xml version="1.0" encoding="utf-8"?>
<sst xmlns="http://schemas.openxmlformats.org/spreadsheetml/2006/main" count="347" uniqueCount="208">
  <si>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</si>
  <si>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</si>
  <si>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</si>
  <si>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</si>
  <si>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</si>
  <si>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</si>
  <si>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</si>
  <si>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</si>
  <si>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</si>
  <si>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</si>
  <si>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</si>
  <si>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</si>
  <si>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</si>
  <si>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</si>
  <si>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</si>
  <si>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</si>
  <si>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</si>
  <si>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</si>
  <si>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</si>
  <si>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</si>
  <si>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</si>
  <si>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</si>
  <si>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</si>
  <si>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</si>
  <si>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</si>
  <si>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1 этап</t>
  </si>
  <si>
    <t>2 этап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</si>
  <si>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</si>
  <si>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</si>
  <si>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</si>
  <si>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</si>
  <si>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</si>
  <si>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ДАТА РОЖД.</t>
  </si>
  <si>
    <t>КМС</t>
  </si>
  <si>
    <t>№ ВРВС: 0080211811Я</t>
  </si>
  <si>
    <t>ОБЩАЯ ПРОТЯЖЕННОСТЬ / ЭТАПОВ:</t>
  </si>
  <si>
    <t>1 СР</t>
  </si>
  <si>
    <t>2 СР</t>
  </si>
  <si>
    <t>Юноши 15-16 лет</t>
  </si>
  <si>
    <t>КОЗУБЕНКО Алексей</t>
  </si>
  <si>
    <t>ПУРЫГИН Максим</t>
  </si>
  <si>
    <t>КУЗЬМЕНКО Николай</t>
  </si>
  <si>
    <t>ШКРЯБИН Арсен</t>
  </si>
  <si>
    <t>КАЗАК Максим</t>
  </si>
  <si>
    <t>МАЛЬЦЕВ Александр</t>
  </si>
  <si>
    <t>ПРИДАТЧЕНКО Егор</t>
  </si>
  <si>
    <t>НФ</t>
  </si>
  <si>
    <t>3 СР</t>
  </si>
  <si>
    <t>Свердловская область</t>
  </si>
  <si>
    <t>Омская область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</si>
  <si>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</si>
  <si>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</si>
  <si>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</si>
  <si>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</si>
  <si>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</si>
  <si>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</si>
  <si>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</si>
  <si>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</si>
  <si>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</si>
  <si>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</si>
  <si>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</si>
  <si>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1 юн.сп.р.</t>
  </si>
  <si>
    <t>Министерство спорта Самарской области</t>
  </si>
  <si>
    <t>Федерация велосипедного спорта Самарской области</t>
  </si>
  <si>
    <r>
      <t>МЕСТО ПРОВЕДЕНИЯ:</t>
    </r>
    <r>
      <rPr>
        <sz val="11"/>
        <rFont val="Times New Roman"/>
        <family val="1"/>
        <charset val="204"/>
      </rPr>
      <t xml:space="preserve"> г. Самара</t>
    </r>
  </si>
  <si>
    <r>
      <t>ДАТА ПРОВЕДЕНИЯ:</t>
    </r>
    <r>
      <rPr>
        <sz val="11"/>
        <rFont val="Times New Roman"/>
        <family val="1"/>
        <charset val="204"/>
      </rPr>
      <t xml:space="preserve"> 17-20 июля 2021 г.</t>
    </r>
  </si>
  <si>
    <t>ВОСТРУХИН М.Н. (ВК, г. Саратов)</t>
  </si>
  <si>
    <t>КАВТАСЬЕВА Е.Г. (1 кат, г. Самара)</t>
  </si>
  <si>
    <t>ПОВАЛЯЕВА М.М. (1 кат., г. Самара)</t>
  </si>
  <si>
    <t xml:space="preserve">№ ЕКП 2021: </t>
  </si>
  <si>
    <t>МАКСИМАЛЬНЫЙ ПЕРЕПАД (HD)(м):</t>
  </si>
  <si>
    <t>СУММА ПЕРЕПАДОВ (ТС)(м):</t>
  </si>
  <si>
    <t>НАЗВАНИЕ ТРАССЫ / РЕГ. НОМЕР: стадион Солидарность Арена</t>
  </si>
  <si>
    <t>Нижегородская область</t>
  </si>
  <si>
    <t>Саратовская область</t>
  </si>
  <si>
    <t>Самарская область</t>
  </si>
  <si>
    <t>Москва</t>
  </si>
  <si>
    <t>Республика Татарстан</t>
  </si>
  <si>
    <t>Республика Адыгея</t>
  </si>
  <si>
    <t>Кировская область</t>
  </si>
  <si>
    <t>Ульяновская область</t>
  </si>
  <si>
    <t>Волгоградская область</t>
  </si>
  <si>
    <t>НС</t>
  </si>
  <si>
    <t>18.04.2005</t>
  </si>
  <si>
    <t>08.03.2005</t>
  </si>
  <si>
    <t>03.06.2006</t>
  </si>
  <si>
    <t>08.07.2005</t>
  </si>
  <si>
    <t>15.08.2005</t>
  </si>
  <si>
    <t>17.06.2006</t>
  </si>
  <si>
    <t>17.06.2005</t>
  </si>
  <si>
    <t>16.08.2005</t>
  </si>
  <si>
    <t>22.06.2006</t>
  </si>
  <si>
    <t>23.11.2005</t>
  </si>
  <si>
    <t>10.02.2005</t>
  </si>
  <si>
    <t>21.12.2005</t>
  </si>
  <si>
    <t>18.12.2006</t>
  </si>
  <si>
    <t>19.07.2005</t>
  </si>
  <si>
    <t>19.03.2006</t>
  </si>
  <si>
    <t>06.06.2006</t>
  </si>
  <si>
    <t>12.11.2006</t>
  </si>
  <si>
    <t>15.05.2005</t>
  </si>
  <si>
    <t>14.07.2006</t>
  </si>
  <si>
    <t>04.05.2005</t>
  </si>
  <si>
    <t>12.07.2005</t>
  </si>
  <si>
    <t>19.11.2005</t>
  </si>
  <si>
    <t>22.09.2005</t>
  </si>
  <si>
    <t>01.02.2006</t>
  </si>
  <si>
    <t>12.01.2005</t>
  </si>
  <si>
    <t>06.11.2005</t>
  </si>
  <si>
    <t>01.07.2005</t>
  </si>
  <si>
    <t>03.02.2006</t>
  </si>
  <si>
    <t>02.03.2006</t>
  </si>
  <si>
    <t>17.09.2006</t>
  </si>
  <si>
    <t>09.02.2006</t>
  </si>
  <si>
    <t>31.08.2006</t>
  </si>
  <si>
    <t>06.11.2006</t>
  </si>
  <si>
    <t>05.05.2006</t>
  </si>
  <si>
    <t>29.07.2005</t>
  </si>
  <si>
    <t>25.08.2006</t>
  </si>
  <si>
    <t>21.02.2006</t>
  </si>
  <si>
    <t>02.08.2006</t>
  </si>
  <si>
    <t>18.05.2006</t>
  </si>
  <si>
    <t>08.02.2006</t>
  </si>
  <si>
    <t>14.10.2006</t>
  </si>
  <si>
    <t>10.01.2006</t>
  </si>
  <si>
    <t>21.06.2006</t>
  </si>
  <si>
    <t>24.10.2005</t>
  </si>
  <si>
    <t>14.02.2006</t>
  </si>
  <si>
    <t>24.12.2006</t>
  </si>
  <si>
    <t>01.12.2005</t>
  </si>
  <si>
    <t>18.10.2005</t>
  </si>
  <si>
    <t>08.11.2006</t>
  </si>
  <si>
    <t>15.07.2006</t>
  </si>
  <si>
    <t>06.03.2006</t>
  </si>
  <si>
    <t>24.08.2006</t>
  </si>
  <si>
    <t>17.05.2005</t>
  </si>
  <si>
    <t>10.04.2006</t>
  </si>
  <si>
    <t>13.01.2005</t>
  </si>
  <si>
    <t>26.07.2006</t>
  </si>
  <si>
    <t>29.05.2006</t>
  </si>
  <si>
    <t>27.08.2006</t>
  </si>
  <si>
    <t>07.06.2006</t>
  </si>
  <si>
    <t>11.01.2006</t>
  </si>
  <si>
    <t>21.09.2005</t>
  </si>
  <si>
    <t>26.06.2006</t>
  </si>
  <si>
    <t>РОМАНОВ Андрей</t>
  </si>
  <si>
    <t>ШИШКОВ Степан</t>
  </si>
  <si>
    <t>СЕРГЕЕВ Егор</t>
  </si>
  <si>
    <t>ШУМИЛИН Егор</t>
  </si>
  <si>
    <t>ВОДОПЬЯНОВ Александр</t>
  </si>
  <si>
    <t>ИСЛАМОВ Илья</t>
  </si>
  <si>
    <t>ГАЗИЗОВ Данил</t>
  </si>
  <si>
    <t>ХАБИПОВ Дамир</t>
  </si>
  <si>
    <t>КИРИЛЛИН Алексей</t>
  </si>
  <si>
    <t>БЕДРЕТДИНОВ Фарид</t>
  </si>
  <si>
    <t>БУХАРОВ Антон</t>
  </si>
  <si>
    <t>АВЕРИН Алексей</t>
  </si>
  <si>
    <t>ЛОБЧУК Дмитрий</t>
  </si>
  <si>
    <t>САРОЯН Артур</t>
  </si>
  <si>
    <t>ГАЛЕЕВ Ринат</t>
  </si>
  <si>
    <t>МЫЦОВ Данила</t>
  </si>
  <si>
    <t>КОРМЩИКОВ Иван</t>
  </si>
  <si>
    <t>ЗОТОВ Арсентий</t>
  </si>
  <si>
    <t>АЛЕКСЕЕВ Никита</t>
  </si>
  <si>
    <t>КОНЮШЕНКО Дмитрий</t>
  </si>
  <si>
    <t>МАТРОСОВ Данис</t>
  </si>
  <si>
    <t>КАРАСЕВ Леонид</t>
  </si>
  <si>
    <t>АВЕРИН Валентин</t>
  </si>
  <si>
    <t>ЧЕЧЕНЕВ Глеб</t>
  </si>
  <si>
    <t>АНДРОСЕНКО Егор</t>
  </si>
  <si>
    <t>БОРИСОВ Иван</t>
  </si>
  <si>
    <t>МАЛЯНОВ Семен</t>
  </si>
  <si>
    <t>ВЕРШИНИН Валерий</t>
  </si>
  <si>
    <t>ГУРЬЕВ Роман</t>
  </si>
  <si>
    <t>ЧЕБУРИН Артем</t>
  </si>
  <si>
    <t>АХМЕДОВ Амир</t>
  </si>
  <si>
    <t>САДЫКОВ Илья</t>
  </si>
  <si>
    <t>КАПИТАНОВ Алексей</t>
  </si>
  <si>
    <t>САННИКОВ Евгений</t>
  </si>
  <si>
    <t>ГУРЬЯНОВ Даниил</t>
  </si>
  <si>
    <t>ВЫСКОРКО Виктор</t>
  </si>
  <si>
    <t>БАЛАЕВ Иван</t>
  </si>
  <si>
    <t>КАЛУГИН Алексей</t>
  </si>
  <si>
    <t>МОЛОЗИН Тимофей</t>
  </si>
  <si>
    <t>СЕРЕБРЕННИКОВ Иван</t>
  </si>
  <si>
    <t>ЯЦЕВИЧ Максим</t>
  </si>
  <si>
    <t>БУЛОВЦЕВ Владислав</t>
  </si>
  <si>
    <t>СОТНИКОВ Артур</t>
  </si>
  <si>
    <t>ВОРОБЬЁВ Матвей</t>
  </si>
  <si>
    <t>НОВИКОВ Глеб</t>
  </si>
  <si>
    <t>КУАРКОВСКИЙ Владислав</t>
  </si>
  <si>
    <t>ЗАРИПОВ Даниил</t>
  </si>
  <si>
    <t>ГУРЬЯНОВ Никита</t>
  </si>
  <si>
    <t>УСИНСКИЙ Максим</t>
  </si>
  <si>
    <t>СЛАВКИН Александр</t>
  </si>
  <si>
    <t>МИРОНОВ Дмитрий</t>
  </si>
  <si>
    <t>КУДРЯШОВ Артем</t>
  </si>
  <si>
    <t>УЧЕВАТКИН Константин</t>
  </si>
  <si>
    <t>ГУРСКИЙ Юрий</t>
  </si>
  <si>
    <t>ГОНЧАРОВ Матвей</t>
  </si>
  <si>
    <t>ВАСИЛЬЕВ Дмитрий</t>
  </si>
  <si>
    <t>КОНДРАТЬЕВ Илья</t>
  </si>
  <si>
    <t>ЕМЕЛИН Даниил</t>
  </si>
  <si>
    <t>БЛИНОВ Алексей</t>
  </si>
  <si>
    <t>КОВАЛЕВ Даниил</t>
  </si>
  <si>
    <t>КОРМИЛЬЦИН Матвей</t>
  </si>
  <si>
    <t>ШАГИМАРДАНОВ Георгий</t>
  </si>
  <si>
    <t>памяти ЗТ СССР Петрова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</si>
</sst>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44">
    <xf numFmtId="0" fontId="0" fillId="0" borderId="0" xfId="0"/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/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justify"/>
    </xf>
    <xf numFmtId="0" fontId="17" fillId="0" borderId="8" xfId="8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0" fillId="0" borderId="12" xfId="2" applyFont="1" applyBorder="1" applyAlignment="1">
      <alignment horizontal="left" vertical="center"/>
    </xf>
    <xf numFmtId="0" fontId="20" fillId="0" borderId="2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horizontal="right" vertical="center"/>
    </xf>
    <xf numFmtId="0" fontId="18" fillId="0" borderId="25" xfId="2" applyFont="1" applyBorder="1" applyAlignment="1">
      <alignment vertical="center"/>
    </xf>
    <xf numFmtId="49" fontId="20" fillId="0" borderId="4" xfId="2" applyNumberFormat="1" applyFont="1" applyBorder="1" applyAlignment="1">
      <alignment vertical="center"/>
    </xf>
    <xf numFmtId="1" fontId="20" fillId="0" borderId="5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vertical="center"/>
    </xf>
    <xf numFmtId="1" fontId="20" fillId="0" borderId="2" xfId="2" applyNumberFormat="1" applyFont="1" applyBorder="1" applyAlignment="1">
      <alignment horizontal="center" vertical="center"/>
    </xf>
    <xf numFmtId="1" fontId="20" fillId="0" borderId="0" xfId="2" applyNumberFormat="1" applyFont="1" applyBorder="1" applyAlignment="1">
      <alignment horizontal="center" vertical="center"/>
    </xf>
    <xf numFmtId="46" fontId="21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20" fillId="0" borderId="10" xfId="2" applyFont="1" applyBorder="1" applyAlignment="1">
      <alignment horizontal="left" vertical="center"/>
    </xf>
    <xf numFmtId="0" fontId="18" fillId="0" borderId="26" xfId="2" applyFont="1" applyBorder="1" applyAlignment="1">
      <alignment vertical="center"/>
    </xf>
    <xf numFmtId="0" fontId="18" fillId="0" borderId="6" xfId="0" applyNumberFormat="1" applyFont="1" applyBorder="1" applyAlignment="1">
      <alignment horizontal="center" vertical="center"/>
    </xf>
    <xf numFmtId="1" fontId="20" fillId="0" borderId="0" xfId="2" applyNumberFormat="1" applyFont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8" fillId="0" borderId="10" xfId="2" applyFont="1" applyBorder="1" applyAlignment="1">
      <alignment vertical="center"/>
    </xf>
    <xf numFmtId="0" fontId="19" fillId="2" borderId="21" xfId="2" applyFont="1" applyFill="1" applyBorder="1" applyAlignment="1">
      <alignment vertical="center"/>
    </xf>
    <xf numFmtId="0" fontId="19" fillId="2" borderId="24" xfId="2" applyFont="1" applyFill="1" applyBorder="1" applyAlignment="1">
      <alignment vertical="center"/>
    </xf>
    <xf numFmtId="0" fontId="20" fillId="0" borderId="0" xfId="2" applyFont="1" applyBorder="1" applyAlignment="1">
      <alignment horizontal="center" vertical="center"/>
    </xf>
    <xf numFmtId="9" fontId="20" fillId="0" borderId="0" xfId="2" applyNumberFormat="1" applyFont="1" applyBorder="1" applyAlignment="1">
      <alignment horizontal="right" vertical="center"/>
    </xf>
    <xf numFmtId="49" fontId="20" fillId="0" borderId="0" xfId="2" applyNumberFormat="1" applyFont="1" applyBorder="1" applyAlignment="1">
      <alignment vertical="center"/>
    </xf>
    <xf numFmtId="0" fontId="20" fillId="0" borderId="0" xfId="2" applyFont="1" applyBorder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8" fillId="0" borderId="35" xfId="2" applyFont="1" applyBorder="1" applyAlignment="1">
      <alignment vertical="center"/>
    </xf>
    <xf numFmtId="49" fontId="20" fillId="0" borderId="3" xfId="2" applyNumberFormat="1" applyFont="1" applyBorder="1" applyAlignment="1">
      <alignment vertical="center"/>
    </xf>
    <xf numFmtId="1" fontId="20" fillId="0" borderId="3" xfId="2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1" xfId="9" applyFont="1" applyBorder="1" applyAlignment="1">
      <alignment vertical="center"/>
    </xf>
    <xf numFmtId="0" fontId="22" fillId="0" borderId="33" xfId="9" applyFont="1" applyBorder="1" applyAlignment="1">
      <alignment vertical="center"/>
    </xf>
    <xf numFmtId="166" fontId="18" fillId="0" borderId="1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1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2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2 4" xfId="11"/>
    <cellStyle name="Обычный 3" xfId="7"/>
    <cellStyle name="Обычный 3 2" xfId="12"/>
    <cellStyle name="Обычный 4" xfId="4"/>
    <cellStyle name="Обычный 5" xfId="9"/>
    <cellStyle name="Обычный 6" xfId="10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510459</xdr:colOff>
      <xdr:row>0</xdr:row>
      <xdr:rowOff>82023</xdr:rowOff>
    </xdr:from>
    <xdr:to>
      <xdr:col>3</xdr:col>
      <xdr:colOff>533134</xdr:colOff>
      <xdr:row>3</xdr:row>
      <xdr:rowOff>80316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147" y="82023"/>
          <a:ext cx="1082332" cy="89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272711</xdr:colOff>
      <xdr:row>3</xdr:row>
      <xdr:rowOff>55764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oneCellAnchor>
    <xdr:from>
      <xdr:col>12</xdr:col>
      <xdr:colOff>223255</xdr:colOff>
      <xdr:row>0</xdr:row>
      <xdr:rowOff>47624</xdr:rowOff>
    </xdr:from>
    <xdr:ext cx="2140329" cy="833438"/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9130" y="47624"/>
          <a:ext cx="2140329" cy="833438"/>
        </a:xfrm>
        <a:prstGeom prst="rect">
          <a:avLst/>
        </a:prstGeom>
      </xdr:spPr>
    </xdr:pic>
    <xdr:clientData/>
  </xdr:oneCellAnchor>
  <xdr:twoCellAnchor editAs="oneCell">
    <xdr:from>
      <xdr:col>7</xdr:col>
      <xdr:colOff>95252</xdr:colOff>
      <xdr:row>104</xdr:row>
      <xdr:rowOff>23813</xdr:rowOff>
    </xdr:from>
    <xdr:to>
      <xdr:col>7</xdr:col>
      <xdr:colOff>628286</xdr:colOff>
      <xdr:row>107</xdr:row>
      <xdr:rowOff>95251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98533" y="29825157"/>
          <a:ext cx="533034" cy="464344"/>
        </a:xfrm>
        <a:prstGeom prst="rect">
          <a:avLst/>
        </a:prstGeom>
      </xdr:spPr>
    </xdr:pic>
    <xdr:clientData/>
  </xdr:twoCellAnchor>
  <xdr:twoCellAnchor editAs="oneCell">
    <xdr:from>
      <xdr:col>12</xdr:col>
      <xdr:colOff>265721</xdr:colOff>
      <xdr:row>104</xdr:row>
      <xdr:rowOff>35718</xdr:rowOff>
    </xdr:from>
    <xdr:to>
      <xdr:col>13</xdr:col>
      <xdr:colOff>238125</xdr:colOff>
      <xdr:row>107</xdr:row>
      <xdr:rowOff>104106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69502" y="29837062"/>
          <a:ext cx="817748" cy="46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111"/>
  <sheetViews>
    <sheetView tabSelected="1" view="pageBreakPreview" topLeftCell="A86" zoomScale="80" zoomScaleNormal="100" zoomScaleSheetLayoutView="80" workbookViewId="0">
      <selection activeCell="K95" sqref="K95"/>
    </sheetView>
  </sheetViews>
  <sheetFormatPr defaultRowHeight="12.75" x14ac:dyDescent="0.2"/>
  <cols>
    <col min="1" max="1" width="7.42578125" style="4" customWidth="1"/>
    <col min="2" max="2" width="8.42578125" style="40" customWidth="1"/>
    <col min="3" max="3" width="15.85546875" style="40" customWidth="1"/>
    <col min="4" max="4" width="26.85546875" style="1" customWidth="1"/>
    <col min="5" max="5" width="13.85546875" style="1" customWidth="1"/>
    <col min="6" max="6" width="11.42578125" style="1" customWidth="1"/>
    <col min="7" max="7" width="24.140625" style="1" customWidth="1"/>
    <col min="8" max="8" width="10.7109375" style="1" customWidth="1"/>
    <col min="9" max="9" width="11" style="1" customWidth="1"/>
    <col min="10" max="10" width="10.42578125" style="1" customWidth="1"/>
    <col min="11" max="11" width="13" style="1" customWidth="1"/>
    <col min="12" max="12" width="14.85546875" style="1" customWidth="1"/>
    <col min="13" max="13" width="12.7109375" style="1" customWidth="1"/>
    <col min="14" max="14" width="15.5703125" style="1" customWidth="1"/>
    <col min="15" max="15" width="14.85546875" style="1" customWidth="1"/>
    <col min="16" max="16384" width="9.140625" style="1"/>
  </cols>
  <sheetData>
    <row r="1" spans="1:20" ht="23.2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20" ht="23.25" customHeight="1" x14ac:dyDescent="0.2">
      <c r="A2" s="120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0" ht="23.25" customHeight="1" x14ac:dyDescent="0.2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0" ht="23.25" customHeight="1" x14ac:dyDescent="0.2">
      <c r="A4" s="120" t="s">
        <v>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R4" s="5"/>
    </row>
    <row r="5" spans="1:20" ht="5.25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R5" s="5"/>
    </row>
    <row r="6" spans="1:20" s="6" customFormat="1" ht="27" x14ac:dyDescent="0.2">
      <c r="A6" s="121" t="s">
        <v>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T6" s="5"/>
    </row>
    <row r="7" spans="1:20" s="6" customFormat="1" ht="18" customHeight="1" x14ac:dyDescent="0.2">
      <c r="A7" s="119" t="s">
        <v>18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20" s="6" customFormat="1" ht="30" customHeight="1" thickBot="1" x14ac:dyDescent="0.25">
      <c r="A8" s="125" t="s">
        <v>207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0" ht="18" customHeight="1" thickTop="1" x14ac:dyDescent="0.2">
      <c r="A9" s="129" t="s">
        <v>23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20" ht="18" customHeight="1" x14ac:dyDescent="0.2">
      <c r="A10" s="139" t="s">
        <v>29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20" ht="19.5" customHeight="1" x14ac:dyDescent="0.2">
      <c r="A11" s="139" t="s">
        <v>38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1:20" ht="5.25" customHeight="1" x14ac:dyDescent="0.2">
      <c r="A12" s="4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20" ht="15.75" x14ac:dyDescent="0.2">
      <c r="A13" s="45" t="s">
        <v>64</v>
      </c>
      <c r="B13" s="9"/>
      <c r="C13" s="9"/>
      <c r="D13" s="10"/>
      <c r="E13" s="11"/>
      <c r="F13" s="11"/>
      <c r="G13" s="12"/>
      <c r="H13" s="11"/>
      <c r="I13" s="11"/>
      <c r="J13" s="11"/>
      <c r="K13" s="11"/>
      <c r="L13" s="11"/>
      <c r="M13" s="11"/>
      <c r="N13" s="13"/>
      <c r="O13" s="2" t="s">
        <v>34</v>
      </c>
    </row>
    <row r="14" spans="1:20" ht="15.75" x14ac:dyDescent="0.2">
      <c r="A14" s="46" t="s">
        <v>65</v>
      </c>
      <c r="B14" s="14"/>
      <c r="C14" s="14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7"/>
      <c r="O14" s="18" t="s">
        <v>69</v>
      </c>
    </row>
    <row r="15" spans="1:20" ht="14.25" x14ac:dyDescent="0.2">
      <c r="A15" s="132" t="s">
        <v>10</v>
      </c>
      <c r="B15" s="133"/>
      <c r="C15" s="133"/>
      <c r="D15" s="133"/>
      <c r="E15" s="133"/>
      <c r="F15" s="133"/>
      <c r="G15" s="134"/>
      <c r="H15" s="19" t="s">
        <v>1</v>
      </c>
      <c r="I15" s="20"/>
      <c r="J15" s="20"/>
      <c r="K15" s="20"/>
      <c r="L15" s="20"/>
      <c r="M15" s="20"/>
      <c r="N15" s="20"/>
      <c r="O15" s="21"/>
    </row>
    <row r="16" spans="1:20" ht="15" x14ac:dyDescent="0.2">
      <c r="A16" s="47" t="s">
        <v>19</v>
      </c>
      <c r="B16" s="22"/>
      <c r="C16" s="22"/>
      <c r="D16" s="23"/>
      <c r="E16" s="24"/>
      <c r="F16" s="23"/>
      <c r="G16" s="25"/>
      <c r="H16" s="122" t="s">
        <v>72</v>
      </c>
      <c r="I16" s="123"/>
      <c r="J16" s="123"/>
      <c r="K16" s="123"/>
      <c r="L16" s="123"/>
      <c r="M16" s="123"/>
      <c r="N16" s="123"/>
      <c r="O16" s="124"/>
    </row>
    <row r="17" spans="1:15" ht="15" x14ac:dyDescent="0.2">
      <c r="A17" s="47" t="s">
        <v>20</v>
      </c>
      <c r="B17" s="22"/>
      <c r="C17" s="22"/>
      <c r="D17" s="29"/>
      <c r="E17" s="24"/>
      <c r="F17" s="23"/>
      <c r="G17" s="25" t="s">
        <v>66</v>
      </c>
      <c r="H17" s="122" t="s">
        <v>70</v>
      </c>
      <c r="I17" s="123"/>
      <c r="J17" s="123"/>
      <c r="K17" s="123"/>
      <c r="L17" s="123"/>
      <c r="M17" s="123"/>
      <c r="N17" s="123"/>
      <c r="O17" s="124"/>
    </row>
    <row r="18" spans="1:15" ht="15" x14ac:dyDescent="0.2">
      <c r="A18" s="47" t="s">
        <v>21</v>
      </c>
      <c r="B18" s="22"/>
      <c r="C18" s="22"/>
      <c r="D18" s="29"/>
      <c r="E18" s="24"/>
      <c r="F18" s="23"/>
      <c r="G18" s="25" t="s">
        <v>67</v>
      </c>
      <c r="H18" s="122" t="s">
        <v>71</v>
      </c>
      <c r="I18" s="123"/>
      <c r="J18" s="123"/>
      <c r="K18" s="123"/>
      <c r="L18" s="123"/>
      <c r="M18" s="123"/>
      <c r="N18" s="123"/>
      <c r="O18" s="124"/>
    </row>
    <row r="19" spans="1:15" ht="15.75" thickBot="1" x14ac:dyDescent="0.25">
      <c r="A19" s="47" t="s">
        <v>17</v>
      </c>
      <c r="B19" s="30"/>
      <c r="C19" s="30"/>
      <c r="D19" s="31"/>
      <c r="E19" s="31"/>
      <c r="F19" s="31"/>
      <c r="G19" s="32" t="s">
        <v>68</v>
      </c>
      <c r="H19" s="26" t="s">
        <v>35</v>
      </c>
      <c r="I19" s="27"/>
      <c r="J19" s="27"/>
      <c r="L19" s="28"/>
      <c r="M19" s="52">
        <v>104</v>
      </c>
      <c r="N19" s="28"/>
      <c r="O19" s="53">
        <v>3</v>
      </c>
    </row>
    <row r="20" spans="1:15" ht="7.5" customHeight="1" thickTop="1" thickBot="1" x14ac:dyDescent="0.25">
      <c r="A20" s="48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s="3" customFormat="1" ht="21" customHeight="1" thickTop="1" x14ac:dyDescent="0.2">
      <c r="A21" s="135" t="s">
        <v>7</v>
      </c>
      <c r="B21" s="117" t="s">
        <v>13</v>
      </c>
      <c r="C21" s="117" t="s">
        <v>22</v>
      </c>
      <c r="D21" s="117" t="s">
        <v>2</v>
      </c>
      <c r="E21" s="117" t="s">
        <v>32</v>
      </c>
      <c r="F21" s="117" t="s">
        <v>9</v>
      </c>
      <c r="G21" s="117" t="s">
        <v>14</v>
      </c>
      <c r="H21" s="117" t="s">
        <v>30</v>
      </c>
      <c r="I21" s="117"/>
      <c r="J21" s="117"/>
      <c r="K21" s="117" t="s">
        <v>8</v>
      </c>
      <c r="L21" s="117" t="s">
        <v>28</v>
      </c>
      <c r="M21" s="117" t="s">
        <v>24</v>
      </c>
      <c r="N21" s="142" t="s">
        <v>27</v>
      </c>
      <c r="O21" s="137" t="s">
        <v>15</v>
      </c>
    </row>
    <row r="22" spans="1:15" s="3" customFormat="1" ht="21" customHeight="1" x14ac:dyDescent="0.2">
      <c r="A22" s="136"/>
      <c r="B22" s="118"/>
      <c r="C22" s="118"/>
      <c r="D22" s="118"/>
      <c r="E22" s="118"/>
      <c r="F22" s="118"/>
      <c r="G22" s="118"/>
      <c r="H22" s="54" t="s">
        <v>25</v>
      </c>
      <c r="I22" s="54" t="s">
        <v>26</v>
      </c>
      <c r="J22" s="54" t="s">
        <v>31</v>
      </c>
      <c r="K22" s="118"/>
      <c r="L22" s="118"/>
      <c r="M22" s="118"/>
      <c r="N22" s="143"/>
      <c r="O22" s="138"/>
    </row>
    <row r="23" spans="1:15" s="55" customFormat="1" ht="26.25" customHeight="1" x14ac:dyDescent="0.2">
      <c r="A23" s="82">
        <v>1</v>
      </c>
      <c r="B23" s="83">
        <v>59</v>
      </c>
      <c r="C23" s="83">
        <v>10089447489</v>
      </c>
      <c r="D23" s="105" t="s">
        <v>145</v>
      </c>
      <c r="E23" s="104" t="s">
        <v>83</v>
      </c>
      <c r="F23" s="83" t="s">
        <v>33</v>
      </c>
      <c r="G23" s="84" t="s">
        <v>73</v>
      </c>
      <c r="H23" s="85">
        <v>5.5393518518518516E-2</v>
      </c>
      <c r="I23" s="85">
        <v>6.6249999999999989E-2</v>
      </c>
      <c r="J23" s="85">
        <v>1.6493055555555556E-2</v>
      </c>
      <c r="K23" s="85">
        <f>SUM(H23,I23,J23)</f>
        <v>0.13813657407407406</v>
      </c>
      <c r="L23" s="85"/>
      <c r="M23" s="103">
        <f>IFERROR($M$19*3600/(HOUR(K23)*3600+MINUTE(K23)*60+SECOND(K23)),"")</f>
        <v>31.369920402178465</v>
      </c>
      <c r="N23" s="84" t="s">
        <v>33</v>
      </c>
      <c r="O23" s="86"/>
    </row>
    <row r="24" spans="1:15" s="55" customFormat="1" ht="26.25" customHeight="1" x14ac:dyDescent="0.2">
      <c r="A24" s="82">
        <v>2</v>
      </c>
      <c r="B24" s="83">
        <v>40</v>
      </c>
      <c r="C24" s="83">
        <v>10078945452</v>
      </c>
      <c r="D24" s="105" t="s">
        <v>146</v>
      </c>
      <c r="E24" s="104" t="s">
        <v>84</v>
      </c>
      <c r="F24" s="83" t="s">
        <v>33</v>
      </c>
      <c r="G24" s="84" t="s">
        <v>74</v>
      </c>
      <c r="H24" s="85">
        <v>5.5509259259259258E-2</v>
      </c>
      <c r="I24" s="85">
        <v>6.6249999999999989E-2</v>
      </c>
      <c r="J24" s="85">
        <v>1.6620370370370372E-2</v>
      </c>
      <c r="K24" s="85">
        <f t="shared" ref="K24:K85" si="0">SUM(H24,I24,J24)</f>
        <v>0.13837962962962963</v>
      </c>
      <c r="L24" s="85">
        <f>K24-$K$23</f>
        <v>2.4305555555556579E-4</v>
      </c>
      <c r="M24" s="103">
        <f t="shared" ref="M24:M85" si="1">IFERROR($M$19*3600/(HOUR(K24)*3600+MINUTE(K24)*60+SECOND(K24)),"")</f>
        <v>31.314821010371361</v>
      </c>
      <c r="N24" s="84" t="s">
        <v>33</v>
      </c>
      <c r="O24" s="87"/>
    </row>
    <row r="25" spans="1:15" s="55" customFormat="1" ht="26.25" customHeight="1" x14ac:dyDescent="0.2">
      <c r="A25" s="82">
        <v>3</v>
      </c>
      <c r="B25" s="83">
        <v>18</v>
      </c>
      <c r="C25" s="83">
        <v>10091971138</v>
      </c>
      <c r="D25" s="105" t="s">
        <v>147</v>
      </c>
      <c r="E25" s="104" t="s">
        <v>85</v>
      </c>
      <c r="F25" s="83" t="s">
        <v>37</v>
      </c>
      <c r="G25" s="84" t="s">
        <v>75</v>
      </c>
      <c r="H25" s="85">
        <v>5.5532407407407412E-2</v>
      </c>
      <c r="I25" s="85">
        <v>6.6249999999999989E-2</v>
      </c>
      <c r="J25" s="85">
        <v>1.7002314814814814E-2</v>
      </c>
      <c r="K25" s="85">
        <f t="shared" si="0"/>
        <v>0.13878472222222221</v>
      </c>
      <c r="L25" s="85">
        <f>K25-$K$23</f>
        <v>6.481481481481477E-4</v>
      </c>
      <c r="M25" s="103">
        <f t="shared" si="1"/>
        <v>31.223417563172379</v>
      </c>
      <c r="N25" s="84" t="s">
        <v>33</v>
      </c>
      <c r="O25" s="86"/>
    </row>
    <row r="26" spans="1:15" s="55" customFormat="1" ht="26.25" customHeight="1" x14ac:dyDescent="0.2">
      <c r="A26" s="82">
        <v>4</v>
      </c>
      <c r="B26" s="83">
        <v>41</v>
      </c>
      <c r="C26" s="83">
        <v>10078944745</v>
      </c>
      <c r="D26" s="105" t="s">
        <v>148</v>
      </c>
      <c r="E26" s="104" t="s">
        <v>86</v>
      </c>
      <c r="F26" s="83" t="s">
        <v>33</v>
      </c>
      <c r="G26" s="84" t="s">
        <v>74</v>
      </c>
      <c r="H26" s="85">
        <v>5.5891203703703707E-2</v>
      </c>
      <c r="I26" s="85">
        <v>6.5902777777777768E-2</v>
      </c>
      <c r="J26" s="85">
        <v>1.7708333333333333E-2</v>
      </c>
      <c r="K26" s="85">
        <f t="shared" si="0"/>
        <v>0.13950231481481482</v>
      </c>
      <c r="L26" s="85">
        <f t="shared" ref="L26:L85" si="2">K26-$K$23</f>
        <v>1.3657407407407507E-3</v>
      </c>
      <c r="M26" s="103">
        <f t="shared" si="1"/>
        <v>31.062805940429769</v>
      </c>
      <c r="N26" s="84" t="s">
        <v>33</v>
      </c>
      <c r="O26" s="88"/>
    </row>
    <row r="27" spans="1:15" s="55" customFormat="1" ht="26.25" customHeight="1" x14ac:dyDescent="0.2">
      <c r="A27" s="82">
        <v>5</v>
      </c>
      <c r="B27" s="83">
        <v>38</v>
      </c>
      <c r="C27" s="83">
        <v>10101780565</v>
      </c>
      <c r="D27" s="105" t="s">
        <v>149</v>
      </c>
      <c r="E27" s="104" t="s">
        <v>87</v>
      </c>
      <c r="F27" s="83" t="s">
        <v>37</v>
      </c>
      <c r="G27" s="84" t="s">
        <v>76</v>
      </c>
      <c r="H27" s="85">
        <v>5.5891203703703707E-2</v>
      </c>
      <c r="I27" s="85">
        <v>6.6249999999999989E-2</v>
      </c>
      <c r="J27" s="85">
        <v>1.7685185185185182E-2</v>
      </c>
      <c r="K27" s="85">
        <f t="shared" si="0"/>
        <v>0.13982638888888888</v>
      </c>
      <c r="L27" s="85">
        <f t="shared" si="2"/>
        <v>1.6898148148148107E-3</v>
      </c>
      <c r="M27" s="103">
        <f t="shared" si="1"/>
        <v>30.99081201887261</v>
      </c>
      <c r="N27" s="84" t="s">
        <v>33</v>
      </c>
      <c r="O27" s="86"/>
    </row>
    <row r="28" spans="1:15" s="55" customFormat="1" ht="26.25" customHeight="1" x14ac:dyDescent="0.2">
      <c r="A28" s="82">
        <v>6</v>
      </c>
      <c r="B28" s="83">
        <v>42</v>
      </c>
      <c r="C28" s="83">
        <v>10091161388</v>
      </c>
      <c r="D28" s="105" t="s">
        <v>150</v>
      </c>
      <c r="E28" s="104" t="s">
        <v>88</v>
      </c>
      <c r="F28" s="83" t="s">
        <v>36</v>
      </c>
      <c r="G28" s="84" t="s">
        <v>74</v>
      </c>
      <c r="H28" s="85">
        <v>5.7141203703703708E-2</v>
      </c>
      <c r="I28" s="85">
        <v>6.6249999999999989E-2</v>
      </c>
      <c r="J28" s="85">
        <v>1.6712962962962961E-2</v>
      </c>
      <c r="K28" s="85">
        <f t="shared" si="0"/>
        <v>0.14010416666666667</v>
      </c>
      <c r="L28" s="85">
        <f t="shared" si="2"/>
        <v>1.9675925925926041E-3</v>
      </c>
      <c r="M28" s="103">
        <f t="shared" si="1"/>
        <v>30.929368029739777</v>
      </c>
      <c r="N28" s="84" t="s">
        <v>33</v>
      </c>
      <c r="O28" s="86"/>
    </row>
    <row r="29" spans="1:15" s="55" customFormat="1" ht="26.25" customHeight="1" x14ac:dyDescent="0.2">
      <c r="A29" s="82">
        <v>7</v>
      </c>
      <c r="B29" s="83">
        <v>57</v>
      </c>
      <c r="C29" s="83">
        <v>10081650136</v>
      </c>
      <c r="D29" s="105" t="s">
        <v>40</v>
      </c>
      <c r="E29" s="104" t="s">
        <v>89</v>
      </c>
      <c r="F29" s="83" t="s">
        <v>33</v>
      </c>
      <c r="G29" s="84" t="s">
        <v>49</v>
      </c>
      <c r="H29" s="85">
        <v>5.7164351851851848E-2</v>
      </c>
      <c r="I29" s="85">
        <v>6.6249999999999989E-2</v>
      </c>
      <c r="J29" s="85">
        <v>1.6886574074074075E-2</v>
      </c>
      <c r="K29" s="85">
        <f t="shared" si="0"/>
        <v>0.14030092592592591</v>
      </c>
      <c r="L29" s="85">
        <f t="shared" si="2"/>
        <v>2.1643518518518479E-3</v>
      </c>
      <c r="M29" s="103">
        <f t="shared" si="1"/>
        <v>30.885992410493319</v>
      </c>
      <c r="N29" s="84" t="s">
        <v>33</v>
      </c>
      <c r="O29" s="88"/>
    </row>
    <row r="30" spans="1:15" s="55" customFormat="1" ht="26.25" customHeight="1" x14ac:dyDescent="0.2">
      <c r="A30" s="82">
        <v>8</v>
      </c>
      <c r="B30" s="83">
        <v>48</v>
      </c>
      <c r="C30" s="83">
        <v>10091621332</v>
      </c>
      <c r="D30" s="105" t="s">
        <v>151</v>
      </c>
      <c r="E30" s="104" t="s">
        <v>90</v>
      </c>
      <c r="F30" s="83" t="s">
        <v>36</v>
      </c>
      <c r="G30" s="84" t="s">
        <v>77</v>
      </c>
      <c r="H30" s="85">
        <v>5.7164351851851848E-2</v>
      </c>
      <c r="I30" s="85">
        <v>6.6249999999999989E-2</v>
      </c>
      <c r="J30" s="85">
        <v>1.712962962962963E-2</v>
      </c>
      <c r="K30" s="85">
        <f t="shared" si="0"/>
        <v>0.14054398148148148</v>
      </c>
      <c r="L30" s="85">
        <f t="shared" si="2"/>
        <v>2.4074074074074137E-3</v>
      </c>
      <c r="M30" s="103">
        <f t="shared" si="1"/>
        <v>30.832578440253645</v>
      </c>
      <c r="N30" s="84"/>
      <c r="O30" s="86"/>
    </row>
    <row r="31" spans="1:15" s="55" customFormat="1" ht="26.25" customHeight="1" x14ac:dyDescent="0.2">
      <c r="A31" s="82">
        <v>9</v>
      </c>
      <c r="B31" s="83">
        <v>51</v>
      </c>
      <c r="C31" s="83">
        <v>10096563278</v>
      </c>
      <c r="D31" s="105" t="s">
        <v>152</v>
      </c>
      <c r="E31" s="104" t="s">
        <v>91</v>
      </c>
      <c r="F31" s="83" t="s">
        <v>36</v>
      </c>
      <c r="G31" s="84" t="s">
        <v>77</v>
      </c>
      <c r="H31" s="85">
        <v>5.7164351851851848E-2</v>
      </c>
      <c r="I31" s="85">
        <v>6.6249999999999989E-2</v>
      </c>
      <c r="J31" s="85">
        <v>1.7326388888888888E-2</v>
      </c>
      <c r="K31" s="85">
        <f t="shared" si="0"/>
        <v>0.14074074074074072</v>
      </c>
      <c r="L31" s="85">
        <f t="shared" si="2"/>
        <v>2.6041666666666574E-3</v>
      </c>
      <c r="M31" s="103">
        <f t="shared" si="1"/>
        <v>30.789473684210527</v>
      </c>
      <c r="N31" s="84"/>
      <c r="O31" s="87"/>
    </row>
    <row r="32" spans="1:15" s="55" customFormat="1" ht="26.25" customHeight="1" x14ac:dyDescent="0.2">
      <c r="A32" s="82">
        <v>10</v>
      </c>
      <c r="B32" s="83">
        <v>56</v>
      </c>
      <c r="C32" s="83">
        <v>10091972047</v>
      </c>
      <c r="D32" s="105" t="s">
        <v>41</v>
      </c>
      <c r="E32" s="104" t="s">
        <v>92</v>
      </c>
      <c r="F32" s="83" t="s">
        <v>33</v>
      </c>
      <c r="G32" s="84" t="s">
        <v>49</v>
      </c>
      <c r="H32" s="85">
        <v>5.7164351851851848E-2</v>
      </c>
      <c r="I32" s="85">
        <v>6.6249999999999989E-2</v>
      </c>
      <c r="J32" s="85">
        <v>1.7511574074074072E-2</v>
      </c>
      <c r="K32" s="85">
        <f t="shared" si="0"/>
        <v>0.14092592592592593</v>
      </c>
      <c r="L32" s="85">
        <f t="shared" si="2"/>
        <v>2.7893518518518623E-3</v>
      </c>
      <c r="M32" s="103">
        <f t="shared" si="1"/>
        <v>30.749014454664916</v>
      </c>
      <c r="N32" s="84"/>
      <c r="O32" s="87"/>
    </row>
    <row r="33" spans="1:15" s="55" customFormat="1" ht="26.25" customHeight="1" x14ac:dyDescent="0.2">
      <c r="A33" s="82">
        <v>11</v>
      </c>
      <c r="B33" s="83">
        <v>14</v>
      </c>
      <c r="C33" s="83">
        <v>10102039432</v>
      </c>
      <c r="D33" s="105" t="s">
        <v>153</v>
      </c>
      <c r="E33" s="104" t="s">
        <v>93</v>
      </c>
      <c r="F33" s="83" t="s">
        <v>37</v>
      </c>
      <c r="G33" s="84" t="s">
        <v>75</v>
      </c>
      <c r="H33" s="85">
        <v>5.7164351851851848E-2</v>
      </c>
      <c r="I33" s="85">
        <v>6.6249999999999989E-2</v>
      </c>
      <c r="J33" s="85">
        <v>1.7534722222222222E-2</v>
      </c>
      <c r="K33" s="85">
        <f t="shared" si="0"/>
        <v>0.14094907407407406</v>
      </c>
      <c r="L33" s="85">
        <f t="shared" si="2"/>
        <v>2.8124999999999956E-3</v>
      </c>
      <c r="M33" s="103">
        <f t="shared" si="1"/>
        <v>30.743964526194777</v>
      </c>
      <c r="N33" s="84"/>
      <c r="O33" s="86"/>
    </row>
    <row r="34" spans="1:15" s="55" customFormat="1" ht="26.25" customHeight="1" x14ac:dyDescent="0.2">
      <c r="A34" s="82">
        <v>12</v>
      </c>
      <c r="B34" s="83">
        <v>37</v>
      </c>
      <c r="C34" s="83">
        <v>10112339623</v>
      </c>
      <c r="D34" s="105" t="s">
        <v>154</v>
      </c>
      <c r="E34" s="104" t="s">
        <v>94</v>
      </c>
      <c r="F34" s="83" t="s">
        <v>37</v>
      </c>
      <c r="G34" s="84" t="s">
        <v>76</v>
      </c>
      <c r="H34" s="85">
        <v>5.7164351851851848E-2</v>
      </c>
      <c r="I34" s="85">
        <v>6.6249999999999989E-2</v>
      </c>
      <c r="J34" s="85">
        <v>1.7662037037037035E-2</v>
      </c>
      <c r="K34" s="85">
        <f t="shared" si="0"/>
        <v>0.14107638888888888</v>
      </c>
      <c r="L34" s="85">
        <f t="shared" si="2"/>
        <v>2.9398148148148118E-3</v>
      </c>
      <c r="M34" s="103">
        <f t="shared" si="1"/>
        <v>30.71621954221019</v>
      </c>
      <c r="N34" s="84"/>
      <c r="O34" s="86"/>
    </row>
    <row r="35" spans="1:15" s="55" customFormat="1" ht="26.25" customHeight="1" x14ac:dyDescent="0.2">
      <c r="A35" s="82">
        <v>13</v>
      </c>
      <c r="B35" s="83">
        <v>58</v>
      </c>
      <c r="C35" s="83">
        <v>10084385132</v>
      </c>
      <c r="D35" s="105" t="s">
        <v>42</v>
      </c>
      <c r="E35" s="104" t="s">
        <v>95</v>
      </c>
      <c r="F35" s="83" t="s">
        <v>37</v>
      </c>
      <c r="G35" s="84" t="s">
        <v>49</v>
      </c>
      <c r="H35" s="85">
        <v>5.7164351851851848E-2</v>
      </c>
      <c r="I35" s="85">
        <v>6.6249999999999989E-2</v>
      </c>
      <c r="J35" s="85">
        <v>1.7673611111111109E-2</v>
      </c>
      <c r="K35" s="85">
        <f t="shared" si="0"/>
        <v>0.14108796296296294</v>
      </c>
      <c r="L35" s="85">
        <f t="shared" si="2"/>
        <v>2.9513888888888784E-3</v>
      </c>
      <c r="M35" s="103">
        <f t="shared" si="1"/>
        <v>30.713699753896638</v>
      </c>
      <c r="N35" s="84"/>
      <c r="O35" s="86"/>
    </row>
    <row r="36" spans="1:15" s="55" customFormat="1" ht="26.25" customHeight="1" x14ac:dyDescent="0.2">
      <c r="A36" s="82">
        <v>14</v>
      </c>
      <c r="B36" s="83">
        <v>49</v>
      </c>
      <c r="C36" s="83">
        <v>10091619817</v>
      </c>
      <c r="D36" s="105" t="s">
        <v>155</v>
      </c>
      <c r="E36" s="104" t="s">
        <v>96</v>
      </c>
      <c r="F36" s="83" t="s">
        <v>36</v>
      </c>
      <c r="G36" s="84" t="s">
        <v>77</v>
      </c>
      <c r="H36" s="85">
        <v>5.7164351851851848E-2</v>
      </c>
      <c r="I36" s="85">
        <v>6.6249999999999989E-2</v>
      </c>
      <c r="J36" s="85">
        <v>1.7743055555555557E-2</v>
      </c>
      <c r="K36" s="85">
        <f t="shared" si="0"/>
        <v>0.1411574074074074</v>
      </c>
      <c r="L36" s="85">
        <f t="shared" si="2"/>
        <v>3.0208333333333337E-3</v>
      </c>
      <c r="M36" s="103">
        <f t="shared" si="1"/>
        <v>30.69858970154149</v>
      </c>
      <c r="N36" s="84"/>
      <c r="O36" s="87"/>
    </row>
    <row r="37" spans="1:15" s="55" customFormat="1" ht="26.25" customHeight="1" x14ac:dyDescent="0.2">
      <c r="A37" s="82">
        <v>15</v>
      </c>
      <c r="B37" s="83">
        <v>36</v>
      </c>
      <c r="C37" s="83">
        <v>10113498771</v>
      </c>
      <c r="D37" s="105" t="s">
        <v>156</v>
      </c>
      <c r="E37" s="104" t="s">
        <v>97</v>
      </c>
      <c r="F37" s="83" t="s">
        <v>37</v>
      </c>
      <c r="G37" s="84" t="s">
        <v>76</v>
      </c>
      <c r="H37" s="85">
        <v>5.7164351851851848E-2</v>
      </c>
      <c r="I37" s="85">
        <v>6.7337962962962961E-2</v>
      </c>
      <c r="J37" s="85">
        <v>1.6759259259259258E-2</v>
      </c>
      <c r="K37" s="85">
        <f t="shared" si="0"/>
        <v>0.14126157407407405</v>
      </c>
      <c r="L37" s="85">
        <f t="shared" si="2"/>
        <v>3.1249999999999889E-3</v>
      </c>
      <c r="M37" s="103">
        <f t="shared" si="1"/>
        <v>30.67595247849242</v>
      </c>
      <c r="N37" s="84"/>
      <c r="O37" s="89"/>
    </row>
    <row r="38" spans="1:15" s="55" customFormat="1" ht="26.25" customHeight="1" x14ac:dyDescent="0.2">
      <c r="A38" s="82">
        <v>16</v>
      </c>
      <c r="B38" s="83">
        <v>44</v>
      </c>
      <c r="C38" s="83">
        <v>10107339978</v>
      </c>
      <c r="D38" s="105" t="s">
        <v>157</v>
      </c>
      <c r="E38" s="104" t="s">
        <v>98</v>
      </c>
      <c r="F38" s="83" t="s">
        <v>33</v>
      </c>
      <c r="G38" s="84" t="s">
        <v>74</v>
      </c>
      <c r="H38" s="85">
        <v>5.7164351851851848E-2</v>
      </c>
      <c r="I38" s="85">
        <v>6.6226851851851856E-2</v>
      </c>
      <c r="J38" s="85">
        <v>1.7881944444444443E-2</v>
      </c>
      <c r="K38" s="85">
        <f t="shared" si="0"/>
        <v>0.14127314814814815</v>
      </c>
      <c r="L38" s="85">
        <f t="shared" si="2"/>
        <v>3.1365740740740833E-3</v>
      </c>
      <c r="M38" s="103">
        <f t="shared" si="1"/>
        <v>30.6734392921514</v>
      </c>
      <c r="N38" s="84"/>
      <c r="O38" s="86"/>
    </row>
    <row r="39" spans="1:15" s="55" customFormat="1" ht="26.25" customHeight="1" x14ac:dyDescent="0.2">
      <c r="A39" s="82">
        <v>17</v>
      </c>
      <c r="B39" s="83">
        <v>67</v>
      </c>
      <c r="C39" s="83">
        <v>10096753036</v>
      </c>
      <c r="D39" s="105" t="s">
        <v>158</v>
      </c>
      <c r="E39" s="104" t="s">
        <v>99</v>
      </c>
      <c r="F39" s="83" t="s">
        <v>33</v>
      </c>
      <c r="G39" s="84" t="s">
        <v>78</v>
      </c>
      <c r="H39" s="85">
        <v>5.7164351851851848E-2</v>
      </c>
      <c r="I39" s="85">
        <v>6.6249999999999989E-2</v>
      </c>
      <c r="J39" s="85">
        <v>1.7905092592592594E-2</v>
      </c>
      <c r="K39" s="85">
        <f t="shared" si="0"/>
        <v>0.14131944444444444</v>
      </c>
      <c r="L39" s="85">
        <f t="shared" si="2"/>
        <v>3.1828703703703776E-3</v>
      </c>
      <c r="M39" s="103">
        <f t="shared" si="1"/>
        <v>30.663390663390665</v>
      </c>
      <c r="N39" s="84"/>
      <c r="O39" s="87"/>
    </row>
    <row r="40" spans="1:15" s="55" customFormat="1" ht="26.25" customHeight="1" x14ac:dyDescent="0.2">
      <c r="A40" s="82">
        <v>18</v>
      </c>
      <c r="B40" s="83">
        <v>5</v>
      </c>
      <c r="C40" s="83">
        <v>10097304219</v>
      </c>
      <c r="D40" s="105" t="s">
        <v>159</v>
      </c>
      <c r="E40" s="104" t="s">
        <v>100</v>
      </c>
      <c r="F40" s="83" t="s">
        <v>33</v>
      </c>
      <c r="G40" s="84" t="s">
        <v>75</v>
      </c>
      <c r="H40" s="85">
        <v>5.7164351851851848E-2</v>
      </c>
      <c r="I40" s="85">
        <v>6.5902777777777768E-2</v>
      </c>
      <c r="J40" s="85">
        <v>1.8263888888888889E-2</v>
      </c>
      <c r="K40" s="85">
        <f t="shared" si="0"/>
        <v>0.14133101851851851</v>
      </c>
      <c r="L40" s="85">
        <f t="shared" si="2"/>
        <v>3.1944444444444442E-3</v>
      </c>
      <c r="M40" s="103">
        <f t="shared" si="1"/>
        <v>30.66087953484563</v>
      </c>
      <c r="N40" s="84"/>
      <c r="O40" s="87"/>
    </row>
    <row r="41" spans="1:15" s="55" customFormat="1" ht="26.25" customHeight="1" x14ac:dyDescent="0.2">
      <c r="A41" s="82">
        <v>19</v>
      </c>
      <c r="B41" s="83">
        <v>20</v>
      </c>
      <c r="C41" s="83">
        <v>10096408987</v>
      </c>
      <c r="D41" s="105" t="s">
        <v>160</v>
      </c>
      <c r="E41" s="104" t="s">
        <v>101</v>
      </c>
      <c r="F41" s="83" t="s">
        <v>37</v>
      </c>
      <c r="G41" s="84" t="s">
        <v>75</v>
      </c>
      <c r="H41" s="85">
        <v>5.7164351851851848E-2</v>
      </c>
      <c r="I41" s="85">
        <v>6.6249999999999989E-2</v>
      </c>
      <c r="J41" s="85">
        <v>1.8078703703703704E-2</v>
      </c>
      <c r="K41" s="85">
        <f t="shared" si="0"/>
        <v>0.14149305555555555</v>
      </c>
      <c r="L41" s="85">
        <f t="shared" si="2"/>
        <v>3.3564814814814881E-3</v>
      </c>
      <c r="M41" s="103">
        <f t="shared" si="1"/>
        <v>30.625766871165645</v>
      </c>
      <c r="N41" s="84"/>
      <c r="O41" s="87"/>
    </row>
    <row r="42" spans="1:15" s="55" customFormat="1" ht="26.25" customHeight="1" x14ac:dyDescent="0.2">
      <c r="A42" s="82">
        <v>20</v>
      </c>
      <c r="B42" s="83">
        <v>47</v>
      </c>
      <c r="C42" s="83">
        <v>10116820720</v>
      </c>
      <c r="D42" s="105" t="s">
        <v>161</v>
      </c>
      <c r="E42" s="104" t="s">
        <v>102</v>
      </c>
      <c r="F42" s="83" t="s">
        <v>37</v>
      </c>
      <c r="G42" s="84" t="s">
        <v>79</v>
      </c>
      <c r="H42" s="85">
        <v>5.7152777777777775E-2</v>
      </c>
      <c r="I42" s="85">
        <v>6.6249999999999989E-2</v>
      </c>
      <c r="J42" s="85">
        <v>1.8124999999999999E-2</v>
      </c>
      <c r="K42" s="85">
        <f t="shared" si="0"/>
        <v>0.14152777777777775</v>
      </c>
      <c r="L42" s="85">
        <f t="shared" si="2"/>
        <v>3.391203703703688E-3</v>
      </c>
      <c r="M42" s="103">
        <f t="shared" si="1"/>
        <v>30.618253189401376</v>
      </c>
      <c r="N42" s="84"/>
      <c r="O42" s="87"/>
    </row>
    <row r="43" spans="1:15" s="55" customFormat="1" ht="26.25" customHeight="1" x14ac:dyDescent="0.2">
      <c r="A43" s="82">
        <v>21</v>
      </c>
      <c r="B43" s="83">
        <v>10</v>
      </c>
      <c r="C43" s="83">
        <v>10104991972</v>
      </c>
      <c r="D43" s="105" t="s">
        <v>162</v>
      </c>
      <c r="E43" s="104" t="s">
        <v>103</v>
      </c>
      <c r="F43" s="83" t="s">
        <v>33</v>
      </c>
      <c r="G43" s="84" t="s">
        <v>75</v>
      </c>
      <c r="H43" s="85">
        <v>5.7164351851851848E-2</v>
      </c>
      <c r="I43" s="85">
        <v>6.6249999999999989E-2</v>
      </c>
      <c r="J43" s="85">
        <v>1.8136574074074072E-2</v>
      </c>
      <c r="K43" s="85">
        <f t="shared" si="0"/>
        <v>0.14155092592592591</v>
      </c>
      <c r="L43" s="85">
        <f t="shared" si="2"/>
        <v>3.414351851851849E-3</v>
      </c>
      <c r="M43" s="103">
        <f t="shared" si="1"/>
        <v>30.613246116107931</v>
      </c>
      <c r="N43" s="84"/>
      <c r="O43" s="87"/>
    </row>
    <row r="44" spans="1:15" s="55" customFormat="1" ht="26.25" customHeight="1" x14ac:dyDescent="0.2">
      <c r="A44" s="82">
        <v>22</v>
      </c>
      <c r="B44" s="83">
        <v>1</v>
      </c>
      <c r="C44" s="83">
        <v>10104925587</v>
      </c>
      <c r="D44" s="105" t="s">
        <v>163</v>
      </c>
      <c r="E44" s="104" t="s">
        <v>104</v>
      </c>
      <c r="F44" s="83" t="s">
        <v>33</v>
      </c>
      <c r="G44" s="84" t="s">
        <v>75</v>
      </c>
      <c r="H44" s="85">
        <v>5.7164351851851848E-2</v>
      </c>
      <c r="I44" s="85">
        <v>6.6249999999999989E-2</v>
      </c>
      <c r="J44" s="85">
        <v>1.8252314814814815E-2</v>
      </c>
      <c r="K44" s="85">
        <f t="shared" si="0"/>
        <v>0.14166666666666666</v>
      </c>
      <c r="L44" s="85">
        <f t="shared" si="2"/>
        <v>3.5300925925925986E-3</v>
      </c>
      <c r="M44" s="103">
        <f t="shared" si="1"/>
        <v>30.588235294117649</v>
      </c>
      <c r="N44" s="84"/>
      <c r="O44" s="87"/>
    </row>
    <row r="45" spans="1:15" s="55" customFormat="1" ht="26.25" customHeight="1" x14ac:dyDescent="0.2">
      <c r="A45" s="82">
        <v>23</v>
      </c>
      <c r="B45" s="83">
        <v>12</v>
      </c>
      <c r="C45" s="83">
        <v>10097306138</v>
      </c>
      <c r="D45" s="105" t="s">
        <v>164</v>
      </c>
      <c r="E45" s="104" t="s">
        <v>105</v>
      </c>
      <c r="F45" s="83" t="s">
        <v>33</v>
      </c>
      <c r="G45" s="84" t="s">
        <v>75</v>
      </c>
      <c r="H45" s="85">
        <v>5.7164351851851848E-2</v>
      </c>
      <c r="I45" s="85">
        <v>6.6249999999999989E-2</v>
      </c>
      <c r="J45" s="85">
        <v>1.8252314814814815E-2</v>
      </c>
      <c r="K45" s="85">
        <f t="shared" si="0"/>
        <v>0.14166666666666666</v>
      </c>
      <c r="L45" s="85">
        <f t="shared" si="2"/>
        <v>3.5300925925925986E-3</v>
      </c>
      <c r="M45" s="103">
        <f t="shared" si="1"/>
        <v>30.588235294117649</v>
      </c>
      <c r="N45" s="84"/>
      <c r="O45" s="87"/>
    </row>
    <row r="46" spans="1:15" s="55" customFormat="1" ht="26.25" customHeight="1" x14ac:dyDescent="0.2">
      <c r="A46" s="82">
        <v>24</v>
      </c>
      <c r="B46" s="83">
        <v>50</v>
      </c>
      <c r="C46" s="83">
        <v>10091625069</v>
      </c>
      <c r="D46" s="105" t="s">
        <v>165</v>
      </c>
      <c r="E46" s="104" t="s">
        <v>106</v>
      </c>
      <c r="F46" s="83" t="s">
        <v>36</v>
      </c>
      <c r="G46" s="84" t="s">
        <v>77</v>
      </c>
      <c r="H46" s="85">
        <v>5.7164351851851848E-2</v>
      </c>
      <c r="I46" s="85">
        <v>6.6249999999999989E-2</v>
      </c>
      <c r="J46" s="85">
        <v>1.8645833333333334E-2</v>
      </c>
      <c r="K46" s="85">
        <f t="shared" si="0"/>
        <v>0.14206018518518518</v>
      </c>
      <c r="L46" s="85">
        <f t="shared" si="2"/>
        <v>3.9236111111111138E-3</v>
      </c>
      <c r="M46" s="103">
        <f t="shared" si="1"/>
        <v>30.503503340394328</v>
      </c>
      <c r="N46" s="84"/>
      <c r="O46" s="87"/>
    </row>
    <row r="47" spans="1:15" s="55" customFormat="1" ht="26.25" customHeight="1" x14ac:dyDescent="0.2">
      <c r="A47" s="82">
        <v>25</v>
      </c>
      <c r="B47" s="83">
        <v>54</v>
      </c>
      <c r="C47" s="83">
        <v>10091962953</v>
      </c>
      <c r="D47" s="105" t="s">
        <v>39</v>
      </c>
      <c r="E47" s="104" t="s">
        <v>107</v>
      </c>
      <c r="F47" s="83" t="s">
        <v>33</v>
      </c>
      <c r="G47" s="84" t="s">
        <v>49</v>
      </c>
      <c r="H47" s="85">
        <v>5.8923611111111107E-2</v>
      </c>
      <c r="I47" s="85">
        <v>6.6249999999999989E-2</v>
      </c>
      <c r="J47" s="85">
        <v>1.7164351851851851E-2</v>
      </c>
      <c r="K47" s="85">
        <f t="shared" si="0"/>
        <v>0.14233796296296294</v>
      </c>
      <c r="L47" s="85">
        <f t="shared" si="2"/>
        <v>4.2013888888888795E-3</v>
      </c>
      <c r="M47" s="103">
        <f t="shared" si="1"/>
        <v>30.443974630021142</v>
      </c>
      <c r="N47" s="84"/>
      <c r="O47" s="87"/>
    </row>
    <row r="48" spans="1:15" s="55" customFormat="1" ht="26.25" customHeight="1" x14ac:dyDescent="0.2">
      <c r="A48" s="82">
        <v>26</v>
      </c>
      <c r="B48" s="83">
        <v>11</v>
      </c>
      <c r="C48" s="83">
        <v>10082557993</v>
      </c>
      <c r="D48" s="105" t="s">
        <v>166</v>
      </c>
      <c r="E48" s="104" t="s">
        <v>108</v>
      </c>
      <c r="F48" s="83" t="s">
        <v>33</v>
      </c>
      <c r="G48" s="84" t="s">
        <v>75</v>
      </c>
      <c r="H48" s="85">
        <v>5.7164351851851848E-2</v>
      </c>
      <c r="I48" s="85">
        <v>6.6249999999999989E-2</v>
      </c>
      <c r="J48" s="85">
        <v>1.8958333333333334E-2</v>
      </c>
      <c r="K48" s="85">
        <f t="shared" si="0"/>
        <v>0.14237268518518517</v>
      </c>
      <c r="L48" s="85">
        <f t="shared" si="2"/>
        <v>4.2361111111111072E-3</v>
      </c>
      <c r="M48" s="103">
        <f t="shared" si="1"/>
        <v>30.436549873993986</v>
      </c>
      <c r="N48" s="84"/>
      <c r="O48" s="87"/>
    </row>
    <row r="49" spans="1:15" s="55" customFormat="1" ht="26.25" customHeight="1" x14ac:dyDescent="0.2">
      <c r="A49" s="82">
        <v>27</v>
      </c>
      <c r="B49" s="83">
        <v>62</v>
      </c>
      <c r="C49" s="83">
        <v>10083057141</v>
      </c>
      <c r="D49" s="105" t="s">
        <v>167</v>
      </c>
      <c r="E49" s="104" t="s">
        <v>109</v>
      </c>
      <c r="F49" s="83" t="s">
        <v>36</v>
      </c>
      <c r="G49" s="84" t="s">
        <v>80</v>
      </c>
      <c r="H49" s="85">
        <v>5.8935185185185181E-2</v>
      </c>
      <c r="I49" s="85">
        <v>6.6249999999999989E-2</v>
      </c>
      <c r="J49" s="85">
        <v>1.7407407407407406E-2</v>
      </c>
      <c r="K49" s="85">
        <f t="shared" si="0"/>
        <v>0.14259259259259258</v>
      </c>
      <c r="L49" s="85">
        <f t="shared" si="2"/>
        <v>4.4560185185185119E-3</v>
      </c>
      <c r="M49" s="103">
        <f t="shared" si="1"/>
        <v>30.38961038961039</v>
      </c>
      <c r="N49" s="84"/>
      <c r="O49" s="87"/>
    </row>
    <row r="50" spans="1:15" s="55" customFormat="1" ht="26.25" customHeight="1" x14ac:dyDescent="0.2">
      <c r="A50" s="82">
        <v>28</v>
      </c>
      <c r="B50" s="83">
        <v>23</v>
      </c>
      <c r="C50" s="83">
        <v>10119181759</v>
      </c>
      <c r="D50" s="105" t="s">
        <v>168</v>
      </c>
      <c r="E50" s="104" t="s">
        <v>110</v>
      </c>
      <c r="F50" s="83" t="s">
        <v>37</v>
      </c>
      <c r="G50" s="84" t="s">
        <v>75</v>
      </c>
      <c r="H50" s="85">
        <v>5.7164351851851848E-2</v>
      </c>
      <c r="I50" s="85">
        <v>6.6481481481481489E-2</v>
      </c>
      <c r="J50" s="85">
        <v>1.9293981481481485E-2</v>
      </c>
      <c r="K50" s="85">
        <f t="shared" si="0"/>
        <v>0.14293981481481483</v>
      </c>
      <c r="L50" s="85">
        <f t="shared" si="2"/>
        <v>4.8032407407407607E-3</v>
      </c>
      <c r="M50" s="103">
        <f t="shared" si="1"/>
        <v>30.315789473684209</v>
      </c>
      <c r="N50" s="84"/>
      <c r="O50" s="87"/>
    </row>
    <row r="51" spans="1:15" s="55" customFormat="1" ht="26.25" customHeight="1" x14ac:dyDescent="0.2">
      <c r="A51" s="82">
        <v>29</v>
      </c>
      <c r="B51" s="83">
        <v>69</v>
      </c>
      <c r="C51" s="83">
        <v>10092736933</v>
      </c>
      <c r="D51" s="105" t="s">
        <v>169</v>
      </c>
      <c r="E51" s="104" t="s">
        <v>111</v>
      </c>
      <c r="F51" s="83" t="s">
        <v>36</v>
      </c>
      <c r="G51" s="84" t="s">
        <v>48</v>
      </c>
      <c r="H51" s="85">
        <v>5.8946759259259261E-2</v>
      </c>
      <c r="I51" s="85">
        <v>6.6249999999999989E-2</v>
      </c>
      <c r="J51" s="85">
        <v>1.7858796296296296E-2</v>
      </c>
      <c r="K51" s="85">
        <f t="shared" si="0"/>
        <v>0.14305555555555555</v>
      </c>
      <c r="L51" s="85">
        <f t="shared" si="2"/>
        <v>4.9189814814814825E-3</v>
      </c>
      <c r="M51" s="103">
        <f t="shared" si="1"/>
        <v>30.291262135922331</v>
      </c>
      <c r="N51" s="84"/>
      <c r="O51" s="87"/>
    </row>
    <row r="52" spans="1:15" s="55" customFormat="1" ht="26.25" customHeight="1" x14ac:dyDescent="0.2">
      <c r="A52" s="82">
        <v>30</v>
      </c>
      <c r="B52" s="83">
        <v>52</v>
      </c>
      <c r="C52" s="83">
        <v>10104442611</v>
      </c>
      <c r="D52" s="105" t="s">
        <v>44</v>
      </c>
      <c r="E52" s="104" t="s">
        <v>112</v>
      </c>
      <c r="F52" s="83" t="s">
        <v>47</v>
      </c>
      <c r="G52" s="84" t="s">
        <v>49</v>
      </c>
      <c r="H52" s="85">
        <v>5.8946759259259261E-2</v>
      </c>
      <c r="I52" s="85">
        <v>6.6249999999999989E-2</v>
      </c>
      <c r="J52" s="85">
        <v>1.8055555555555557E-2</v>
      </c>
      <c r="K52" s="85">
        <f t="shared" si="0"/>
        <v>0.14325231481481479</v>
      </c>
      <c r="L52" s="85">
        <f t="shared" si="2"/>
        <v>5.1157407407407263E-3</v>
      </c>
      <c r="M52" s="103">
        <f t="shared" si="1"/>
        <v>30.249656621152138</v>
      </c>
      <c r="N52" s="84"/>
      <c r="O52" s="87"/>
    </row>
    <row r="53" spans="1:15" s="55" customFormat="1" ht="26.25" customHeight="1" x14ac:dyDescent="0.2">
      <c r="A53" s="82">
        <v>31</v>
      </c>
      <c r="B53" s="83">
        <v>43</v>
      </c>
      <c r="C53" s="83">
        <v>10091437234</v>
      </c>
      <c r="D53" s="105" t="s">
        <v>170</v>
      </c>
      <c r="E53" s="104" t="s">
        <v>113</v>
      </c>
      <c r="F53" s="83" t="s">
        <v>36</v>
      </c>
      <c r="G53" s="84" t="s">
        <v>74</v>
      </c>
      <c r="H53" s="85">
        <v>5.7164351851851848E-2</v>
      </c>
      <c r="I53" s="85">
        <v>6.6249999999999989E-2</v>
      </c>
      <c r="J53" s="85">
        <v>2.0324074074074074E-2</v>
      </c>
      <c r="K53" s="85">
        <f t="shared" si="0"/>
        <v>0.14373842592592592</v>
      </c>
      <c r="L53" s="85">
        <f t="shared" si="2"/>
        <v>5.6018518518518579E-3</v>
      </c>
      <c r="M53" s="103">
        <f t="shared" si="1"/>
        <v>30.147354859489493</v>
      </c>
      <c r="N53" s="84"/>
      <c r="O53" s="87"/>
    </row>
    <row r="54" spans="1:15" s="55" customFormat="1" ht="26.25" customHeight="1" x14ac:dyDescent="0.2">
      <c r="A54" s="82">
        <v>32</v>
      </c>
      <c r="B54" s="83">
        <v>45</v>
      </c>
      <c r="C54" s="83">
        <v>10096458194</v>
      </c>
      <c r="D54" s="105" t="s">
        <v>171</v>
      </c>
      <c r="E54" s="104" t="s">
        <v>114</v>
      </c>
      <c r="F54" s="83" t="s">
        <v>36</v>
      </c>
      <c r="G54" s="84" t="s">
        <v>74</v>
      </c>
      <c r="H54" s="85">
        <v>5.8946759259259261E-2</v>
      </c>
      <c r="I54" s="85">
        <v>6.6481481481481489E-2</v>
      </c>
      <c r="J54" s="85">
        <v>1.8680555555555554E-2</v>
      </c>
      <c r="K54" s="85">
        <f t="shared" si="0"/>
        <v>0.1441087962962963</v>
      </c>
      <c r="L54" s="85">
        <f t="shared" si="2"/>
        <v>5.9722222222222399E-3</v>
      </c>
      <c r="M54" s="103">
        <f t="shared" si="1"/>
        <v>30.069873905710384</v>
      </c>
      <c r="N54" s="84"/>
      <c r="O54" s="87"/>
    </row>
    <row r="55" spans="1:15" s="55" customFormat="1" ht="26.25" customHeight="1" x14ac:dyDescent="0.2">
      <c r="A55" s="82">
        <v>33</v>
      </c>
      <c r="B55" s="83">
        <v>4</v>
      </c>
      <c r="C55" s="83">
        <v>10105977534</v>
      </c>
      <c r="D55" s="105" t="s">
        <v>172</v>
      </c>
      <c r="E55" s="104" t="s">
        <v>115</v>
      </c>
      <c r="F55" s="83" t="s">
        <v>37</v>
      </c>
      <c r="G55" s="84" t="s">
        <v>75</v>
      </c>
      <c r="H55" s="85">
        <v>5.7164351851851848E-2</v>
      </c>
      <c r="I55" s="85">
        <v>6.8472222222222226E-2</v>
      </c>
      <c r="J55" s="85">
        <v>1.90625E-2</v>
      </c>
      <c r="K55" s="85">
        <f t="shared" si="0"/>
        <v>0.14469907407407409</v>
      </c>
      <c r="L55" s="85">
        <f t="shared" si="2"/>
        <v>6.5625000000000266E-3</v>
      </c>
      <c r="M55" s="103">
        <f t="shared" si="1"/>
        <v>29.947208446648535</v>
      </c>
      <c r="N55" s="84"/>
      <c r="O55" s="87"/>
    </row>
    <row r="56" spans="1:15" s="55" customFormat="1" ht="26.25" customHeight="1" x14ac:dyDescent="0.2">
      <c r="A56" s="82">
        <v>34</v>
      </c>
      <c r="B56" s="83">
        <v>6</v>
      </c>
      <c r="C56" s="83">
        <v>10096307139</v>
      </c>
      <c r="D56" s="105" t="s">
        <v>173</v>
      </c>
      <c r="E56" s="104" t="s">
        <v>116</v>
      </c>
      <c r="F56" s="83" t="s">
        <v>37</v>
      </c>
      <c r="G56" s="84" t="s">
        <v>75</v>
      </c>
      <c r="H56" s="85">
        <v>5.7164351851851848E-2</v>
      </c>
      <c r="I56" s="85">
        <v>6.9629629629629639E-2</v>
      </c>
      <c r="J56" s="85">
        <v>1.8032407407407407E-2</v>
      </c>
      <c r="K56" s="85">
        <f t="shared" si="0"/>
        <v>0.14482638888888891</v>
      </c>
      <c r="L56" s="85">
        <f t="shared" si="2"/>
        <v>6.6898148148148429E-3</v>
      </c>
      <c r="M56" s="103">
        <f t="shared" si="1"/>
        <v>29.920882282426277</v>
      </c>
      <c r="N56" s="84"/>
      <c r="O56" s="87"/>
    </row>
    <row r="57" spans="1:15" s="55" customFormat="1" ht="26.25" customHeight="1" x14ac:dyDescent="0.2">
      <c r="A57" s="82">
        <v>35</v>
      </c>
      <c r="B57" s="83">
        <v>71</v>
      </c>
      <c r="C57" s="83">
        <v>10076943919</v>
      </c>
      <c r="D57" s="105" t="s">
        <v>174</v>
      </c>
      <c r="E57" s="104" t="s">
        <v>117</v>
      </c>
      <c r="F57" s="83" t="s">
        <v>33</v>
      </c>
      <c r="G57" s="84" t="s">
        <v>48</v>
      </c>
      <c r="H57" s="85">
        <v>5.7164351851851848E-2</v>
      </c>
      <c r="I57" s="85">
        <v>6.8472222222222226E-2</v>
      </c>
      <c r="J57" s="85">
        <v>1.9745370370370371E-2</v>
      </c>
      <c r="K57" s="85">
        <f t="shared" si="0"/>
        <v>0.14538194444444447</v>
      </c>
      <c r="L57" s="85">
        <f t="shared" si="2"/>
        <v>7.245370370370402E-3</v>
      </c>
      <c r="M57" s="103">
        <f t="shared" si="1"/>
        <v>29.806544064962981</v>
      </c>
      <c r="N57" s="84"/>
      <c r="O57" s="87"/>
    </row>
    <row r="58" spans="1:15" s="55" customFormat="1" ht="26.25" customHeight="1" x14ac:dyDescent="0.2">
      <c r="A58" s="82">
        <v>36</v>
      </c>
      <c r="B58" s="83">
        <v>53</v>
      </c>
      <c r="C58" s="83">
        <v>10084268530</v>
      </c>
      <c r="D58" s="105" t="s">
        <v>45</v>
      </c>
      <c r="E58" s="104" t="s">
        <v>118</v>
      </c>
      <c r="F58" s="83" t="s">
        <v>33</v>
      </c>
      <c r="G58" s="84" t="s">
        <v>49</v>
      </c>
      <c r="H58" s="85">
        <v>6.236111111111111E-2</v>
      </c>
      <c r="I58" s="85">
        <v>6.6249999999999989E-2</v>
      </c>
      <c r="J58" s="85">
        <v>1.7118055555555556E-2</v>
      </c>
      <c r="K58" s="85">
        <f t="shared" si="0"/>
        <v>0.14572916666666666</v>
      </c>
      <c r="L58" s="85">
        <f t="shared" si="2"/>
        <v>7.5925925925925952E-3</v>
      </c>
      <c r="M58" s="103">
        <f t="shared" si="1"/>
        <v>29.735525375268047</v>
      </c>
      <c r="N58" s="84"/>
      <c r="O58" s="87"/>
    </row>
    <row r="59" spans="1:15" s="55" customFormat="1" ht="26.25" customHeight="1" x14ac:dyDescent="0.2">
      <c r="A59" s="82">
        <v>37</v>
      </c>
      <c r="B59" s="83">
        <v>2</v>
      </c>
      <c r="C59" s="83">
        <v>10104925082</v>
      </c>
      <c r="D59" s="105" t="s">
        <v>175</v>
      </c>
      <c r="E59" s="104" t="s">
        <v>119</v>
      </c>
      <c r="F59" s="83" t="s">
        <v>37</v>
      </c>
      <c r="G59" s="84" t="s">
        <v>75</v>
      </c>
      <c r="H59" s="85">
        <v>6.1226851851851859E-2</v>
      </c>
      <c r="I59" s="85">
        <v>6.6249999999999989E-2</v>
      </c>
      <c r="J59" s="85">
        <v>1.8425925925925925E-2</v>
      </c>
      <c r="K59" s="85">
        <f t="shared" si="0"/>
        <v>0.14590277777777777</v>
      </c>
      <c r="L59" s="85">
        <f t="shared" si="2"/>
        <v>7.7662037037037057E-3</v>
      </c>
      <c r="M59" s="103">
        <f t="shared" si="1"/>
        <v>29.700142789148025</v>
      </c>
      <c r="N59" s="84"/>
      <c r="O59" s="87"/>
    </row>
    <row r="60" spans="1:15" s="55" customFormat="1" ht="26.25" customHeight="1" x14ac:dyDescent="0.2">
      <c r="A60" s="82">
        <v>38</v>
      </c>
      <c r="B60" s="83">
        <v>17</v>
      </c>
      <c r="C60" s="83">
        <v>10104990558</v>
      </c>
      <c r="D60" s="105" t="s">
        <v>176</v>
      </c>
      <c r="E60" s="104" t="s">
        <v>120</v>
      </c>
      <c r="F60" s="83" t="s">
        <v>37</v>
      </c>
      <c r="G60" s="84" t="s">
        <v>75</v>
      </c>
      <c r="H60" s="85">
        <v>5.7164351851851848E-2</v>
      </c>
      <c r="I60" s="85">
        <v>6.9629629629629639E-2</v>
      </c>
      <c r="J60" s="85">
        <v>1.9456018518518518E-2</v>
      </c>
      <c r="K60" s="85">
        <f t="shared" si="0"/>
        <v>0.14625000000000002</v>
      </c>
      <c r="L60" s="85">
        <f t="shared" si="2"/>
        <v>8.1134259259259545E-3</v>
      </c>
      <c r="M60" s="103">
        <f t="shared" si="1"/>
        <v>29.62962962962963</v>
      </c>
      <c r="N60" s="84"/>
      <c r="O60" s="87"/>
    </row>
    <row r="61" spans="1:15" s="55" customFormat="1" ht="26.25" customHeight="1" x14ac:dyDescent="0.2">
      <c r="A61" s="82">
        <v>39</v>
      </c>
      <c r="B61" s="83">
        <v>31</v>
      </c>
      <c r="C61" s="83"/>
      <c r="D61" s="105" t="s">
        <v>177</v>
      </c>
      <c r="E61" s="104" t="s">
        <v>121</v>
      </c>
      <c r="F61" s="83" t="s">
        <v>37</v>
      </c>
      <c r="G61" s="84" t="s">
        <v>75</v>
      </c>
      <c r="H61" s="85">
        <v>5.7164351851851848E-2</v>
      </c>
      <c r="I61" s="85">
        <v>7.1018518518518522E-2</v>
      </c>
      <c r="J61" s="85">
        <v>1.8449074074074073E-2</v>
      </c>
      <c r="K61" s="85">
        <f t="shared" si="0"/>
        <v>0.14663194444444444</v>
      </c>
      <c r="L61" s="85">
        <f t="shared" si="2"/>
        <v>8.4953703703703753E-3</v>
      </c>
      <c r="M61" s="103">
        <f t="shared" si="1"/>
        <v>29.552450864314469</v>
      </c>
      <c r="N61" s="84"/>
      <c r="O61" s="87"/>
    </row>
    <row r="62" spans="1:15" s="55" customFormat="1" ht="26.25" customHeight="1" x14ac:dyDescent="0.2">
      <c r="A62" s="82">
        <v>40</v>
      </c>
      <c r="B62" s="83">
        <v>68</v>
      </c>
      <c r="C62" s="83">
        <v>10092426331</v>
      </c>
      <c r="D62" s="105" t="s">
        <v>178</v>
      </c>
      <c r="E62" s="104" t="s">
        <v>122</v>
      </c>
      <c r="F62" s="83" t="s">
        <v>36</v>
      </c>
      <c r="G62" s="84" t="s">
        <v>48</v>
      </c>
      <c r="H62" s="85">
        <v>5.7164351851851848E-2</v>
      </c>
      <c r="I62" s="85">
        <v>7.2442129629629634E-2</v>
      </c>
      <c r="J62" s="85">
        <v>1.7083333333333336E-2</v>
      </c>
      <c r="K62" s="85">
        <f t="shared" si="0"/>
        <v>0.14668981481481483</v>
      </c>
      <c r="L62" s="85">
        <f t="shared" si="2"/>
        <v>8.553240740740764E-3</v>
      </c>
      <c r="M62" s="103">
        <f t="shared" si="1"/>
        <v>29.5407921729525</v>
      </c>
      <c r="N62" s="84"/>
      <c r="O62" s="87"/>
    </row>
    <row r="63" spans="1:15" s="55" customFormat="1" ht="26.25" customHeight="1" x14ac:dyDescent="0.2">
      <c r="A63" s="82">
        <v>41</v>
      </c>
      <c r="B63" s="83">
        <v>7</v>
      </c>
      <c r="C63" s="83">
        <v>10112132990</v>
      </c>
      <c r="D63" s="105" t="s">
        <v>179</v>
      </c>
      <c r="E63" s="104" t="s">
        <v>123</v>
      </c>
      <c r="F63" s="83" t="s">
        <v>37</v>
      </c>
      <c r="G63" s="84" t="s">
        <v>75</v>
      </c>
      <c r="H63" s="85">
        <v>5.7164351851851848E-2</v>
      </c>
      <c r="I63" s="85">
        <v>6.9629629629629639E-2</v>
      </c>
      <c r="J63" s="85">
        <v>1.996527777777778E-2</v>
      </c>
      <c r="K63" s="85">
        <f t="shared" si="0"/>
        <v>0.14675925925925928</v>
      </c>
      <c r="L63" s="85">
        <f t="shared" si="2"/>
        <v>8.6226851851852193E-3</v>
      </c>
      <c r="M63" s="103">
        <f t="shared" si="1"/>
        <v>29.526813880126184</v>
      </c>
      <c r="N63" s="84"/>
      <c r="O63" s="87"/>
    </row>
    <row r="64" spans="1:15" s="55" customFormat="1" ht="26.25" customHeight="1" x14ac:dyDescent="0.2">
      <c r="A64" s="82">
        <v>42</v>
      </c>
      <c r="B64" s="83">
        <v>55</v>
      </c>
      <c r="C64" s="83">
        <v>10093603061</v>
      </c>
      <c r="D64" s="105" t="s">
        <v>43</v>
      </c>
      <c r="E64" s="104" t="s">
        <v>124</v>
      </c>
      <c r="F64" s="83" t="s">
        <v>47</v>
      </c>
      <c r="G64" s="84" t="s">
        <v>49</v>
      </c>
      <c r="H64" s="85">
        <v>6.2372685185185184E-2</v>
      </c>
      <c r="I64" s="85">
        <v>6.6249999999999989E-2</v>
      </c>
      <c r="J64" s="85">
        <v>1.8287037037037036E-2</v>
      </c>
      <c r="K64" s="85">
        <f t="shared" si="0"/>
        <v>0.14690972222222221</v>
      </c>
      <c r="L64" s="85">
        <f t="shared" si="2"/>
        <v>8.773148148148141E-3</v>
      </c>
      <c r="M64" s="103">
        <f t="shared" si="1"/>
        <v>29.49657291420468</v>
      </c>
      <c r="N64" s="84"/>
      <c r="O64" s="87"/>
    </row>
    <row r="65" spans="1:15" s="55" customFormat="1" ht="26.25" customHeight="1" x14ac:dyDescent="0.2">
      <c r="A65" s="82">
        <v>43</v>
      </c>
      <c r="B65" s="83">
        <v>22</v>
      </c>
      <c r="C65" s="83">
        <v>10119182163</v>
      </c>
      <c r="D65" s="105" t="s">
        <v>180</v>
      </c>
      <c r="E65" s="104" t="s">
        <v>125</v>
      </c>
      <c r="F65" s="83" t="s">
        <v>37</v>
      </c>
      <c r="G65" s="84" t="s">
        <v>75</v>
      </c>
      <c r="H65" s="85">
        <v>5.8946759259259261E-2</v>
      </c>
      <c r="I65" s="85">
        <v>6.8472222222222226E-2</v>
      </c>
      <c r="J65" s="85">
        <v>1.9930555555555556E-2</v>
      </c>
      <c r="K65" s="85">
        <f t="shared" si="0"/>
        <v>0.14734953703703704</v>
      </c>
      <c r="L65" s="85">
        <f t="shared" si="2"/>
        <v>9.2129629629629783E-3</v>
      </c>
      <c r="M65" s="103">
        <f t="shared" si="1"/>
        <v>29.408530358966303</v>
      </c>
      <c r="N65" s="84"/>
      <c r="O65" s="87"/>
    </row>
    <row r="66" spans="1:15" s="55" customFormat="1" ht="26.25" customHeight="1" x14ac:dyDescent="0.2">
      <c r="A66" s="82">
        <v>44</v>
      </c>
      <c r="B66" s="83">
        <v>28</v>
      </c>
      <c r="C66" s="84"/>
      <c r="D66" s="105" t="s">
        <v>181</v>
      </c>
      <c r="E66" s="104" t="s">
        <v>126</v>
      </c>
      <c r="F66" s="83" t="s">
        <v>37</v>
      </c>
      <c r="G66" s="84" t="s">
        <v>75</v>
      </c>
      <c r="H66" s="85">
        <v>5.7164351851851848E-2</v>
      </c>
      <c r="I66" s="85">
        <v>7.2442129629629634E-2</v>
      </c>
      <c r="J66" s="85">
        <v>1.9606481481481482E-2</v>
      </c>
      <c r="K66" s="85">
        <f t="shared" si="0"/>
        <v>0.14921296296296296</v>
      </c>
      <c r="L66" s="85">
        <f t="shared" si="2"/>
        <v>1.1076388888888899E-2</v>
      </c>
      <c r="M66" s="103">
        <f t="shared" si="1"/>
        <v>29.04126590133416</v>
      </c>
      <c r="N66" s="84"/>
      <c r="O66" s="87"/>
    </row>
    <row r="67" spans="1:15" s="55" customFormat="1" ht="26.25" customHeight="1" x14ac:dyDescent="0.2">
      <c r="A67" s="82">
        <v>45</v>
      </c>
      <c r="B67" s="83">
        <v>35</v>
      </c>
      <c r="C67" s="83">
        <v>10113611030</v>
      </c>
      <c r="D67" s="105" t="s">
        <v>182</v>
      </c>
      <c r="E67" s="104" t="s">
        <v>127</v>
      </c>
      <c r="F67" s="83" t="s">
        <v>37</v>
      </c>
      <c r="G67" s="84" t="s">
        <v>75</v>
      </c>
      <c r="H67" s="85">
        <v>6.0995370370370366E-2</v>
      </c>
      <c r="I67" s="85">
        <v>6.9629629629629639E-2</v>
      </c>
      <c r="J67" s="85">
        <v>1.9386574074074073E-2</v>
      </c>
      <c r="K67" s="85">
        <f t="shared" si="0"/>
        <v>0.15001157407407406</v>
      </c>
      <c r="L67" s="85">
        <f t="shared" si="2"/>
        <v>1.1874999999999997E-2</v>
      </c>
      <c r="M67" s="103">
        <f t="shared" si="1"/>
        <v>28.886659979939818</v>
      </c>
      <c r="N67" s="84"/>
      <c r="O67" s="87"/>
    </row>
    <row r="68" spans="1:15" s="55" customFormat="1" ht="26.25" customHeight="1" x14ac:dyDescent="0.2">
      <c r="A68" s="82">
        <v>46</v>
      </c>
      <c r="B68" s="83">
        <v>30</v>
      </c>
      <c r="C68" s="83"/>
      <c r="D68" s="105" t="s">
        <v>183</v>
      </c>
      <c r="E68" s="104" t="s">
        <v>128</v>
      </c>
      <c r="F68" s="83" t="s">
        <v>37</v>
      </c>
      <c r="G68" s="84" t="s">
        <v>75</v>
      </c>
      <c r="H68" s="85">
        <v>6.1030092592592594E-2</v>
      </c>
      <c r="I68" s="85">
        <v>6.9629629629629639E-2</v>
      </c>
      <c r="J68" s="85">
        <v>1.9444444444444445E-2</v>
      </c>
      <c r="K68" s="85">
        <f t="shared" si="0"/>
        <v>0.15010416666666665</v>
      </c>
      <c r="L68" s="85">
        <f t="shared" si="2"/>
        <v>1.1967592592592585E-2</v>
      </c>
      <c r="M68" s="103">
        <f t="shared" si="1"/>
        <v>28.86884108258154</v>
      </c>
      <c r="N68" s="84"/>
      <c r="O68" s="87"/>
    </row>
    <row r="69" spans="1:15" s="55" customFormat="1" ht="26.25" customHeight="1" x14ac:dyDescent="0.2">
      <c r="A69" s="82">
        <v>47</v>
      </c>
      <c r="B69" s="83">
        <v>70</v>
      </c>
      <c r="C69" s="83">
        <v>10093599627</v>
      </c>
      <c r="D69" s="105" t="s">
        <v>184</v>
      </c>
      <c r="E69" s="104" t="s">
        <v>129</v>
      </c>
      <c r="F69" s="83" t="s">
        <v>36</v>
      </c>
      <c r="G69" s="84" t="s">
        <v>48</v>
      </c>
      <c r="H69" s="85">
        <v>6.430555555555556E-2</v>
      </c>
      <c r="I69" s="85">
        <v>6.8472222222222226E-2</v>
      </c>
      <c r="J69" s="85">
        <v>1.7951388888888888E-2</v>
      </c>
      <c r="K69" s="85">
        <f t="shared" si="0"/>
        <v>0.15072916666666666</v>
      </c>
      <c r="L69" s="85">
        <f t="shared" si="2"/>
        <v>1.25925925925926E-2</v>
      </c>
      <c r="M69" s="103">
        <f t="shared" si="1"/>
        <v>28.74913614374568</v>
      </c>
      <c r="N69" s="84"/>
      <c r="O69" s="87"/>
    </row>
    <row r="70" spans="1:15" s="55" customFormat="1" ht="26.25" customHeight="1" x14ac:dyDescent="0.2">
      <c r="A70" s="82">
        <v>48</v>
      </c>
      <c r="B70" s="83">
        <v>39</v>
      </c>
      <c r="C70" s="83">
        <v>10103714909</v>
      </c>
      <c r="D70" s="105" t="s">
        <v>185</v>
      </c>
      <c r="E70" s="104" t="s">
        <v>130</v>
      </c>
      <c r="F70" s="83" t="s">
        <v>37</v>
      </c>
      <c r="G70" s="84" t="s">
        <v>76</v>
      </c>
      <c r="H70" s="85">
        <v>5.7164351851851848E-2</v>
      </c>
      <c r="I70" s="85">
        <v>7.9386574074074082E-2</v>
      </c>
      <c r="J70" s="85">
        <v>1.9074074074074073E-2</v>
      </c>
      <c r="K70" s="85">
        <f t="shared" si="0"/>
        <v>0.15562500000000001</v>
      </c>
      <c r="L70" s="85">
        <f t="shared" si="2"/>
        <v>1.7488425925925949E-2</v>
      </c>
      <c r="M70" s="103">
        <f t="shared" si="1"/>
        <v>27.844712182061581</v>
      </c>
      <c r="N70" s="84"/>
      <c r="O70" s="87"/>
    </row>
    <row r="71" spans="1:15" s="55" customFormat="1" ht="26.25" customHeight="1" x14ac:dyDescent="0.2">
      <c r="A71" s="82">
        <v>49</v>
      </c>
      <c r="B71" s="83">
        <v>27</v>
      </c>
      <c r="C71" s="83">
        <v>10097304320</v>
      </c>
      <c r="D71" s="105" t="s">
        <v>186</v>
      </c>
      <c r="E71" s="104" t="s">
        <v>97</v>
      </c>
      <c r="F71" s="83" t="s">
        <v>37</v>
      </c>
      <c r="G71" s="84" t="s">
        <v>75</v>
      </c>
      <c r="H71" s="85">
        <v>5.7164351851851848E-2</v>
      </c>
      <c r="I71" s="85">
        <v>8.216435185185185E-2</v>
      </c>
      <c r="J71" s="85">
        <v>1.818287037037037E-2</v>
      </c>
      <c r="K71" s="85">
        <f t="shared" si="0"/>
        <v>0.15751157407407407</v>
      </c>
      <c r="L71" s="85">
        <f t="shared" si="2"/>
        <v>1.9375000000000003E-2</v>
      </c>
      <c r="M71" s="103">
        <f t="shared" si="1"/>
        <v>27.511205819678153</v>
      </c>
      <c r="N71" s="84"/>
      <c r="O71" s="87"/>
    </row>
    <row r="72" spans="1:15" s="55" customFormat="1" ht="26.25" customHeight="1" x14ac:dyDescent="0.2">
      <c r="A72" s="82">
        <v>50</v>
      </c>
      <c r="B72" s="83">
        <v>25</v>
      </c>
      <c r="C72" s="84"/>
      <c r="D72" s="105" t="s">
        <v>187</v>
      </c>
      <c r="E72" s="104" t="s">
        <v>131</v>
      </c>
      <c r="F72" s="83" t="s">
        <v>47</v>
      </c>
      <c r="G72" s="84" t="s">
        <v>75</v>
      </c>
      <c r="H72" s="85">
        <v>5.7418981481481481E-2</v>
      </c>
      <c r="I72" s="85">
        <v>7.9386574074074082E-2</v>
      </c>
      <c r="J72" s="85">
        <v>2.1458333333333333E-2</v>
      </c>
      <c r="K72" s="85">
        <f t="shared" si="0"/>
        <v>0.1582638888888889</v>
      </c>
      <c r="L72" s="85">
        <f t="shared" si="2"/>
        <v>2.0127314814814834E-2</v>
      </c>
      <c r="M72" s="103">
        <f t="shared" si="1"/>
        <v>27.380430013163668</v>
      </c>
      <c r="N72" s="84"/>
      <c r="O72" s="87"/>
    </row>
    <row r="73" spans="1:15" s="55" customFormat="1" ht="26.25" customHeight="1" x14ac:dyDescent="0.2">
      <c r="A73" s="82">
        <v>51</v>
      </c>
      <c r="B73" s="83">
        <v>33</v>
      </c>
      <c r="C73" s="83"/>
      <c r="D73" s="105" t="s">
        <v>188</v>
      </c>
      <c r="E73" s="104" t="s">
        <v>132</v>
      </c>
      <c r="F73" s="83" t="s">
        <v>37</v>
      </c>
      <c r="G73" s="84" t="s">
        <v>75</v>
      </c>
      <c r="H73" s="85">
        <v>6.6620370370370371E-2</v>
      </c>
      <c r="I73" s="85">
        <v>7.1018518518518522E-2</v>
      </c>
      <c r="J73" s="85">
        <v>2.0682870370370372E-2</v>
      </c>
      <c r="K73" s="85">
        <f t="shared" si="0"/>
        <v>0.15832175925925926</v>
      </c>
      <c r="L73" s="85">
        <f t="shared" si="2"/>
        <v>2.0185185185185195E-2</v>
      </c>
      <c r="M73" s="103">
        <f t="shared" si="1"/>
        <v>27.370421814460123</v>
      </c>
      <c r="N73" s="84"/>
      <c r="O73" s="87"/>
    </row>
    <row r="74" spans="1:15" s="55" customFormat="1" ht="26.25" customHeight="1" x14ac:dyDescent="0.2">
      <c r="A74" s="82">
        <v>52</v>
      </c>
      <c r="B74" s="83">
        <v>26</v>
      </c>
      <c r="C74" s="83"/>
      <c r="D74" s="105" t="s">
        <v>189</v>
      </c>
      <c r="E74" s="104" t="s">
        <v>133</v>
      </c>
      <c r="F74" s="83" t="s">
        <v>37</v>
      </c>
      <c r="G74" s="84" t="s">
        <v>75</v>
      </c>
      <c r="H74" s="85">
        <v>6.4375000000000002E-2</v>
      </c>
      <c r="I74" s="85">
        <v>7.5219907407407416E-2</v>
      </c>
      <c r="J74" s="85">
        <v>2.0358796296296295E-2</v>
      </c>
      <c r="K74" s="85">
        <f t="shared" si="0"/>
        <v>0.15995370370370374</v>
      </c>
      <c r="L74" s="85">
        <f t="shared" si="2"/>
        <v>2.1817129629629672E-2</v>
      </c>
      <c r="M74" s="103">
        <f t="shared" si="1"/>
        <v>27.091172214182343</v>
      </c>
      <c r="N74" s="84"/>
      <c r="O74" s="87"/>
    </row>
    <row r="75" spans="1:15" s="55" customFormat="1" ht="26.25" customHeight="1" x14ac:dyDescent="0.2">
      <c r="A75" s="82">
        <v>53</v>
      </c>
      <c r="B75" s="83">
        <v>21</v>
      </c>
      <c r="C75" s="83">
        <v>10119182264</v>
      </c>
      <c r="D75" s="105" t="s">
        <v>190</v>
      </c>
      <c r="E75" s="104" t="s">
        <v>134</v>
      </c>
      <c r="F75" s="83" t="s">
        <v>37</v>
      </c>
      <c r="G75" s="84" t="s">
        <v>75</v>
      </c>
      <c r="H75" s="85">
        <v>6.6620370370370371E-2</v>
      </c>
      <c r="I75" s="85">
        <v>7.3831018518518518E-2</v>
      </c>
      <c r="J75" s="85">
        <v>1.9710648148148147E-2</v>
      </c>
      <c r="K75" s="85">
        <f t="shared" si="0"/>
        <v>0.16016203703703705</v>
      </c>
      <c r="L75" s="85">
        <f t="shared" si="2"/>
        <v>2.2025462962962983E-2</v>
      </c>
      <c r="M75" s="103">
        <f t="shared" si="1"/>
        <v>27.055932938285878</v>
      </c>
      <c r="N75" s="84"/>
      <c r="O75" s="87"/>
    </row>
    <row r="76" spans="1:15" s="55" customFormat="1" ht="26.25" customHeight="1" x14ac:dyDescent="0.2">
      <c r="A76" s="82">
        <v>54</v>
      </c>
      <c r="B76" s="83">
        <v>9</v>
      </c>
      <c r="C76" s="83">
        <v>10110989705</v>
      </c>
      <c r="D76" s="105" t="s">
        <v>191</v>
      </c>
      <c r="E76" s="104" t="s">
        <v>135</v>
      </c>
      <c r="F76" s="84" t="s">
        <v>33</v>
      </c>
      <c r="G76" s="84" t="s">
        <v>75</v>
      </c>
      <c r="H76" s="85">
        <v>6.8240740740740741E-2</v>
      </c>
      <c r="I76" s="85">
        <v>7.2442129629629634E-2</v>
      </c>
      <c r="J76" s="85">
        <v>1.9780092592592592E-2</v>
      </c>
      <c r="K76" s="85">
        <f t="shared" si="0"/>
        <v>0.16046296296296295</v>
      </c>
      <c r="L76" s="85">
        <f t="shared" si="2"/>
        <v>2.2326388888888882E-2</v>
      </c>
      <c r="M76" s="103">
        <f t="shared" si="1"/>
        <v>27.005193306405079</v>
      </c>
      <c r="N76" s="84"/>
      <c r="O76" s="87"/>
    </row>
    <row r="77" spans="1:15" s="55" customFormat="1" ht="26.25" customHeight="1" x14ac:dyDescent="0.2">
      <c r="A77" s="82">
        <v>55</v>
      </c>
      <c r="B77" s="83">
        <v>8</v>
      </c>
      <c r="C77" s="83">
        <v>10115980759</v>
      </c>
      <c r="D77" s="105" t="s">
        <v>192</v>
      </c>
      <c r="E77" s="104" t="s">
        <v>136</v>
      </c>
      <c r="F77" s="83" t="s">
        <v>37</v>
      </c>
      <c r="G77" s="84" t="s">
        <v>75</v>
      </c>
      <c r="H77" s="85">
        <v>6.8240740740740741E-2</v>
      </c>
      <c r="I77" s="85">
        <v>7.2442129629629634E-2</v>
      </c>
      <c r="J77" s="85">
        <v>2.0069444444444442E-2</v>
      </c>
      <c r="K77" s="85">
        <f t="shared" si="0"/>
        <v>0.16075231481481481</v>
      </c>
      <c r="L77" s="85">
        <f t="shared" si="2"/>
        <v>2.2615740740740742E-2</v>
      </c>
      <c r="M77" s="103">
        <f t="shared" si="1"/>
        <v>26.956584347325222</v>
      </c>
      <c r="N77" s="84"/>
      <c r="O77" s="87"/>
    </row>
    <row r="78" spans="1:15" s="55" customFormat="1" ht="26.25" customHeight="1" x14ac:dyDescent="0.2">
      <c r="A78" s="82">
        <v>56</v>
      </c>
      <c r="B78" s="83">
        <v>63</v>
      </c>
      <c r="C78" s="83">
        <v>10076267343</v>
      </c>
      <c r="D78" s="105" t="s">
        <v>193</v>
      </c>
      <c r="E78" s="104" t="s">
        <v>137</v>
      </c>
      <c r="F78" s="83" t="s">
        <v>37</v>
      </c>
      <c r="G78" s="84" t="s">
        <v>80</v>
      </c>
      <c r="H78" s="85">
        <v>6.6620370370370371E-2</v>
      </c>
      <c r="I78" s="85">
        <v>7.66087962962963E-2</v>
      </c>
      <c r="J78" s="85">
        <v>1.9756944444444445E-2</v>
      </c>
      <c r="K78" s="85">
        <f t="shared" si="0"/>
        <v>0.16298611111111114</v>
      </c>
      <c r="L78" s="85">
        <f t="shared" si="2"/>
        <v>2.4849537037037073E-2</v>
      </c>
      <c r="M78" s="103">
        <f t="shared" si="1"/>
        <v>26.587132509586706</v>
      </c>
      <c r="N78" s="84"/>
      <c r="O78" s="87"/>
    </row>
    <row r="79" spans="1:15" s="55" customFormat="1" ht="26.25" customHeight="1" x14ac:dyDescent="0.2">
      <c r="A79" s="82">
        <v>57</v>
      </c>
      <c r="B79" s="83">
        <v>24</v>
      </c>
      <c r="C79" s="83"/>
      <c r="D79" s="105" t="s">
        <v>194</v>
      </c>
      <c r="E79" s="104" t="s">
        <v>138</v>
      </c>
      <c r="F79" s="83" t="s">
        <v>37</v>
      </c>
      <c r="G79" s="84" t="s">
        <v>75</v>
      </c>
      <c r="H79" s="85">
        <v>6.6620370370370371E-2</v>
      </c>
      <c r="I79" s="85">
        <v>7.9386574074074082E-2</v>
      </c>
      <c r="J79" s="85">
        <v>1.9467592592592595E-2</v>
      </c>
      <c r="K79" s="85">
        <f t="shared" si="0"/>
        <v>0.16547453703703704</v>
      </c>
      <c r="L79" s="85">
        <f t="shared" si="2"/>
        <v>2.7337962962962981E-2</v>
      </c>
      <c r="M79" s="103">
        <f t="shared" si="1"/>
        <v>26.187312023501434</v>
      </c>
      <c r="N79" s="84"/>
      <c r="O79" s="87"/>
    </row>
    <row r="80" spans="1:15" s="55" customFormat="1" ht="26.25" customHeight="1" x14ac:dyDescent="0.2">
      <c r="A80" s="82">
        <v>58</v>
      </c>
      <c r="B80" s="83">
        <v>19</v>
      </c>
      <c r="C80" s="83">
        <v>10113559601</v>
      </c>
      <c r="D80" s="105" t="s">
        <v>195</v>
      </c>
      <c r="E80" s="104" t="s">
        <v>139</v>
      </c>
      <c r="F80" s="83" t="s">
        <v>37</v>
      </c>
      <c r="G80" s="84" t="s">
        <v>75</v>
      </c>
      <c r="H80" s="85">
        <v>6.8240740740740741E-2</v>
      </c>
      <c r="I80" s="85">
        <v>7.7997685185185184E-2</v>
      </c>
      <c r="J80" s="85">
        <v>1.9756944444444445E-2</v>
      </c>
      <c r="K80" s="85">
        <f t="shared" si="0"/>
        <v>0.16599537037037038</v>
      </c>
      <c r="L80" s="85">
        <f t="shared" si="2"/>
        <v>2.7858796296296312E-2</v>
      </c>
      <c r="M80" s="103">
        <f t="shared" si="1"/>
        <v>26.105145725840188</v>
      </c>
      <c r="N80" s="84"/>
      <c r="O80" s="87"/>
    </row>
    <row r="81" spans="1:22" s="55" customFormat="1" ht="26.25" customHeight="1" x14ac:dyDescent="0.2">
      <c r="A81" s="82">
        <v>59</v>
      </c>
      <c r="B81" s="83">
        <v>16</v>
      </c>
      <c r="C81" s="83">
        <v>10082557791</v>
      </c>
      <c r="D81" s="105" t="s">
        <v>196</v>
      </c>
      <c r="E81" s="104" t="s">
        <v>140</v>
      </c>
      <c r="F81" s="83" t="s">
        <v>37</v>
      </c>
      <c r="G81" s="84" t="s">
        <v>75</v>
      </c>
      <c r="H81" s="85">
        <v>5.7164351851851848E-2</v>
      </c>
      <c r="I81" s="85">
        <v>8.216435185185185E-2</v>
      </c>
      <c r="J81" s="85">
        <v>2.7083333333333334E-2</v>
      </c>
      <c r="K81" s="85">
        <f t="shared" si="0"/>
        <v>0.16641203703703705</v>
      </c>
      <c r="L81" s="85">
        <f t="shared" si="2"/>
        <v>2.8275462962962988E-2</v>
      </c>
      <c r="M81" s="103">
        <f t="shared" si="1"/>
        <v>26.039783001808317</v>
      </c>
      <c r="N81" s="84"/>
      <c r="O81" s="87"/>
    </row>
    <row r="82" spans="1:22" s="55" customFormat="1" ht="26.25" customHeight="1" x14ac:dyDescent="0.2">
      <c r="A82" s="82">
        <v>60</v>
      </c>
      <c r="B82" s="83">
        <v>32</v>
      </c>
      <c r="C82" s="83"/>
      <c r="D82" s="105" t="s">
        <v>197</v>
      </c>
      <c r="E82" s="104" t="s">
        <v>141</v>
      </c>
      <c r="F82" s="83" t="s">
        <v>37</v>
      </c>
      <c r="G82" s="84" t="s">
        <v>75</v>
      </c>
      <c r="H82" s="85">
        <v>6.8240740740740741E-2</v>
      </c>
      <c r="I82" s="85">
        <v>7.66087962962963E-2</v>
      </c>
      <c r="J82" s="85">
        <v>2.1736111111111112E-2</v>
      </c>
      <c r="K82" s="85">
        <f t="shared" si="0"/>
        <v>0.16658564814814816</v>
      </c>
      <c r="L82" s="85">
        <f t="shared" si="2"/>
        <v>2.8449074074074099E-2</v>
      </c>
      <c r="M82" s="103">
        <f t="shared" si="1"/>
        <v>26.012645035781283</v>
      </c>
      <c r="N82" s="84"/>
      <c r="O82" s="87"/>
    </row>
    <row r="83" spans="1:22" s="55" customFormat="1" ht="26.25" customHeight="1" x14ac:dyDescent="0.2">
      <c r="A83" s="82">
        <v>61</v>
      </c>
      <c r="B83" s="83">
        <v>46</v>
      </c>
      <c r="C83" s="83">
        <v>10114705312</v>
      </c>
      <c r="D83" s="105" t="s">
        <v>198</v>
      </c>
      <c r="E83" s="104" t="s">
        <v>142</v>
      </c>
      <c r="F83" s="83" t="s">
        <v>37</v>
      </c>
      <c r="G83" s="84" t="s">
        <v>81</v>
      </c>
      <c r="H83" s="85">
        <v>6.7754629629629637E-2</v>
      </c>
      <c r="I83" s="85">
        <v>7.7997685185185184E-2</v>
      </c>
      <c r="J83" s="85">
        <v>2.0868055555555556E-2</v>
      </c>
      <c r="K83" s="85">
        <f t="shared" si="0"/>
        <v>0.16662037037037036</v>
      </c>
      <c r="L83" s="85">
        <f t="shared" si="2"/>
        <v>2.8483796296296299E-2</v>
      </c>
      <c r="M83" s="103">
        <f t="shared" si="1"/>
        <v>26.007224228952488</v>
      </c>
      <c r="N83" s="84"/>
      <c r="O83" s="87"/>
    </row>
    <row r="84" spans="1:22" s="55" customFormat="1" ht="26.25" customHeight="1" x14ac:dyDescent="0.2">
      <c r="A84" s="82">
        <v>62</v>
      </c>
      <c r="B84" s="83">
        <v>64</v>
      </c>
      <c r="C84" s="83">
        <v>10119245215</v>
      </c>
      <c r="D84" s="105" t="s">
        <v>199</v>
      </c>
      <c r="E84" s="104" t="s">
        <v>143</v>
      </c>
      <c r="F84" s="83" t="s">
        <v>37</v>
      </c>
      <c r="G84" s="84" t="s">
        <v>80</v>
      </c>
      <c r="H84" s="85">
        <v>6.8240740740740741E-2</v>
      </c>
      <c r="I84" s="85">
        <v>8.0775462962962966E-2</v>
      </c>
      <c r="J84" s="85">
        <v>2.1504629629629627E-2</v>
      </c>
      <c r="K84" s="85">
        <f t="shared" si="0"/>
        <v>0.17052083333333334</v>
      </c>
      <c r="L84" s="85">
        <f t="shared" si="2"/>
        <v>3.2384259259259279E-2</v>
      </c>
      <c r="M84" s="103">
        <f t="shared" si="1"/>
        <v>25.41233964569334</v>
      </c>
      <c r="N84" s="84"/>
      <c r="O84" s="87"/>
    </row>
    <row r="85" spans="1:22" s="55" customFormat="1" ht="26.25" customHeight="1" x14ac:dyDescent="0.2">
      <c r="A85" s="82">
        <v>63</v>
      </c>
      <c r="B85" s="83">
        <v>66</v>
      </c>
      <c r="C85" s="83">
        <v>10119262219</v>
      </c>
      <c r="D85" s="105" t="s">
        <v>200</v>
      </c>
      <c r="E85" s="104" t="s">
        <v>144</v>
      </c>
      <c r="F85" s="83" t="s">
        <v>37</v>
      </c>
      <c r="G85" s="84" t="s">
        <v>80</v>
      </c>
      <c r="H85" s="85">
        <v>6.8240740740740741E-2</v>
      </c>
      <c r="I85" s="85">
        <v>8.0775462962962966E-2</v>
      </c>
      <c r="J85" s="85">
        <v>2.3206018518518515E-2</v>
      </c>
      <c r="K85" s="85">
        <f t="shared" si="0"/>
        <v>0.17222222222222222</v>
      </c>
      <c r="L85" s="85">
        <f t="shared" si="2"/>
        <v>3.4085648148148157E-2</v>
      </c>
      <c r="M85" s="103">
        <f t="shared" si="1"/>
        <v>25.161290322580644</v>
      </c>
      <c r="N85" s="84"/>
      <c r="O85" s="87"/>
    </row>
    <row r="86" spans="1:22" s="55" customFormat="1" ht="26.25" customHeight="1" x14ac:dyDescent="0.2">
      <c r="A86" s="90" t="s">
        <v>46</v>
      </c>
      <c r="B86" s="83">
        <v>65</v>
      </c>
      <c r="C86" s="83">
        <v>10119252217</v>
      </c>
      <c r="D86" s="105" t="s">
        <v>201</v>
      </c>
      <c r="E86" s="107">
        <v>39009</v>
      </c>
      <c r="F86" s="84" t="s">
        <v>37</v>
      </c>
      <c r="G86" s="84" t="s">
        <v>80</v>
      </c>
      <c r="H86" s="85">
        <v>6.8240740740740741E-2</v>
      </c>
      <c r="I86" s="85">
        <v>8.0775462962962966E-2</v>
      </c>
      <c r="J86" s="85"/>
      <c r="K86" s="85"/>
      <c r="L86" s="85"/>
      <c r="M86" s="84"/>
      <c r="N86" s="84"/>
      <c r="O86" s="87"/>
    </row>
    <row r="87" spans="1:22" s="55" customFormat="1" ht="26.25" customHeight="1" x14ac:dyDescent="0.2">
      <c r="A87" s="90" t="s">
        <v>46</v>
      </c>
      <c r="B87" s="83">
        <v>61</v>
      </c>
      <c r="C87" s="83">
        <v>10098741940</v>
      </c>
      <c r="D87" s="105" t="s">
        <v>202</v>
      </c>
      <c r="E87" s="107">
        <v>38993</v>
      </c>
      <c r="F87" s="84" t="s">
        <v>37</v>
      </c>
      <c r="G87" s="84" t="s">
        <v>80</v>
      </c>
      <c r="H87" s="85">
        <v>6.8240740740740741E-2</v>
      </c>
      <c r="I87" s="85">
        <v>8.0775462962962966E-2</v>
      </c>
      <c r="J87" s="85"/>
      <c r="K87" s="85"/>
      <c r="L87" s="85"/>
      <c r="M87" s="84"/>
      <c r="N87" s="84"/>
      <c r="O87" s="87"/>
    </row>
    <row r="88" spans="1:22" s="55" customFormat="1" ht="26.25" customHeight="1" x14ac:dyDescent="0.2">
      <c r="A88" s="90" t="s">
        <v>46</v>
      </c>
      <c r="B88" s="83">
        <v>3</v>
      </c>
      <c r="C88" s="83">
        <v>10090441063</v>
      </c>
      <c r="D88" s="105" t="s">
        <v>203</v>
      </c>
      <c r="E88" s="107">
        <v>38508</v>
      </c>
      <c r="F88" s="84" t="s">
        <v>36</v>
      </c>
      <c r="G88" s="84" t="s">
        <v>75</v>
      </c>
      <c r="H88" s="85">
        <v>6.6620370370370371E-2</v>
      </c>
      <c r="I88" s="85"/>
      <c r="J88" s="85"/>
      <c r="K88" s="85"/>
      <c r="L88" s="85"/>
      <c r="M88" s="84"/>
      <c r="N88" s="84"/>
      <c r="O88" s="87"/>
    </row>
    <row r="89" spans="1:22" s="55" customFormat="1" ht="26.25" customHeight="1" x14ac:dyDescent="0.2">
      <c r="A89" s="90" t="s">
        <v>46</v>
      </c>
      <c r="B89" s="83">
        <v>15</v>
      </c>
      <c r="C89" s="83">
        <v>10110989701</v>
      </c>
      <c r="D89" s="105" t="s">
        <v>204</v>
      </c>
      <c r="E89" s="107">
        <v>38933</v>
      </c>
      <c r="F89" s="84" t="s">
        <v>37</v>
      </c>
      <c r="G89" s="84" t="s">
        <v>75</v>
      </c>
      <c r="H89" s="85">
        <v>6.4317129629629641E-2</v>
      </c>
      <c r="I89" s="85"/>
      <c r="J89" s="85"/>
      <c r="K89" s="85"/>
      <c r="L89" s="85"/>
      <c r="M89" s="84"/>
      <c r="N89" s="84"/>
      <c r="O89" s="87"/>
    </row>
    <row r="90" spans="1:22" s="55" customFormat="1" ht="26.25" customHeight="1" x14ac:dyDescent="0.2">
      <c r="A90" s="90" t="s">
        <v>46</v>
      </c>
      <c r="B90" s="83">
        <v>29</v>
      </c>
      <c r="C90" s="84"/>
      <c r="D90" s="105" t="s">
        <v>205</v>
      </c>
      <c r="E90" s="107">
        <v>38407</v>
      </c>
      <c r="F90" s="84" t="s">
        <v>37</v>
      </c>
      <c r="G90" s="84" t="s">
        <v>75</v>
      </c>
      <c r="H90" s="85">
        <v>6.6620370370370371E-2</v>
      </c>
      <c r="I90" s="85"/>
      <c r="J90" s="85"/>
      <c r="K90" s="85"/>
      <c r="L90" s="85"/>
      <c r="M90" s="84"/>
      <c r="N90" s="84"/>
      <c r="O90" s="87"/>
    </row>
    <row r="91" spans="1:22" s="55" customFormat="1" ht="26.25" customHeight="1" thickBot="1" x14ac:dyDescent="0.25">
      <c r="A91" s="91" t="s">
        <v>82</v>
      </c>
      <c r="B91" s="92">
        <v>34</v>
      </c>
      <c r="C91" s="92"/>
      <c r="D91" s="106" t="s">
        <v>206</v>
      </c>
      <c r="E91" s="108">
        <v>38575</v>
      </c>
      <c r="F91" s="93" t="s">
        <v>47</v>
      </c>
      <c r="G91" s="93" t="s">
        <v>75</v>
      </c>
      <c r="H91" s="94"/>
      <c r="I91" s="94"/>
      <c r="J91" s="94"/>
      <c r="K91" s="94"/>
      <c r="L91" s="94"/>
      <c r="M91" s="93"/>
      <c r="N91" s="93"/>
      <c r="O91" s="95"/>
    </row>
    <row r="92" spans="1:22" ht="8.25" customHeight="1" thickTop="1" thickBot="1" x14ac:dyDescent="0.25">
      <c r="A92" s="49"/>
      <c r="B92" s="33"/>
      <c r="C92" s="33"/>
      <c r="D92" s="34"/>
      <c r="E92" s="35"/>
      <c r="F92" s="36"/>
      <c r="G92" s="37"/>
      <c r="H92" s="38"/>
      <c r="I92" s="38"/>
      <c r="J92" s="38"/>
      <c r="K92" s="38"/>
      <c r="L92" s="38"/>
      <c r="M92" s="38"/>
      <c r="N92" s="38"/>
      <c r="O92" s="38"/>
    </row>
    <row r="93" spans="1:22" ht="14.25" customHeight="1" thickTop="1" x14ac:dyDescent="0.2">
      <c r="A93" s="109" t="s">
        <v>5</v>
      </c>
      <c r="B93" s="110"/>
      <c r="C93" s="110"/>
      <c r="D93" s="110"/>
      <c r="E93" s="110"/>
      <c r="F93" s="110"/>
      <c r="G93" s="110"/>
      <c r="H93" s="110" t="s">
        <v>6</v>
      </c>
      <c r="I93" s="110"/>
      <c r="J93" s="110"/>
      <c r="K93" s="110"/>
      <c r="L93" s="110"/>
      <c r="M93" s="110"/>
      <c r="N93" s="110"/>
      <c r="O93" s="111"/>
      <c r="P93" s="75"/>
      <c r="Q93" s="75"/>
      <c r="R93" s="75"/>
      <c r="S93" s="75"/>
      <c r="T93" s="75"/>
      <c r="U93" s="76"/>
      <c r="V93" s="39"/>
    </row>
    <row r="94" spans="1:22" ht="14.25" customHeight="1" x14ac:dyDescent="0.2">
      <c r="A94" s="56"/>
      <c r="B94" s="57"/>
      <c r="C94" s="58"/>
      <c r="D94" s="57"/>
      <c r="E94" s="57"/>
      <c r="F94" s="57"/>
      <c r="G94" s="59"/>
      <c r="H94" s="60" t="s">
        <v>50</v>
      </c>
      <c r="I94" s="61"/>
      <c r="J94" s="62">
        <v>9</v>
      </c>
      <c r="K94" s="63"/>
      <c r="L94" s="64"/>
      <c r="M94" s="65"/>
      <c r="N94" s="60" t="s">
        <v>51</v>
      </c>
      <c r="O94" s="68">
        <f>COUNTIF(F$21:F205,"ЗМС")</f>
        <v>0</v>
      </c>
      <c r="P94" s="65"/>
      <c r="Q94" s="66"/>
      <c r="R94" s="67"/>
      <c r="S94" s="67"/>
      <c r="V94" s="39"/>
    </row>
    <row r="95" spans="1:22" ht="14.25" customHeight="1" x14ac:dyDescent="0.2">
      <c r="A95" s="69"/>
      <c r="B95" s="77"/>
      <c r="C95" s="78"/>
      <c r="D95" s="77"/>
      <c r="E95" s="77"/>
      <c r="F95" s="77"/>
      <c r="G95" s="70"/>
      <c r="H95" s="60" t="s">
        <v>52</v>
      </c>
      <c r="I95" s="61"/>
      <c r="J95" s="71">
        <f>J96+J101</f>
        <v>69</v>
      </c>
      <c r="K95" s="79"/>
      <c r="L95" s="65"/>
      <c r="M95" s="65"/>
      <c r="N95" s="60" t="s">
        <v>53</v>
      </c>
      <c r="O95" s="68">
        <f>COUNTIF(F$21:F205,"МСМК")</f>
        <v>0</v>
      </c>
      <c r="P95" s="72"/>
      <c r="Q95" s="66"/>
      <c r="R95" s="67"/>
      <c r="S95" s="67"/>
      <c r="V95" s="39"/>
    </row>
    <row r="96" spans="1:22" ht="14.25" customHeight="1" x14ac:dyDescent="0.2">
      <c r="A96" s="73"/>
      <c r="B96" s="77"/>
      <c r="C96" s="80"/>
      <c r="D96" s="77"/>
      <c r="E96" s="77"/>
      <c r="F96" s="77"/>
      <c r="G96" s="70"/>
      <c r="H96" s="60" t="s">
        <v>54</v>
      </c>
      <c r="I96" s="61"/>
      <c r="J96" s="71">
        <f>J97+J98+J99+J100</f>
        <v>68</v>
      </c>
      <c r="K96" s="79"/>
      <c r="L96" s="65"/>
      <c r="M96" s="65"/>
      <c r="N96" s="60" t="s">
        <v>55</v>
      </c>
      <c r="O96" s="68">
        <f>COUNTIF(F$21:F92,"МС")</f>
        <v>0</v>
      </c>
      <c r="P96" s="72"/>
      <c r="Q96" s="66"/>
      <c r="R96" s="67"/>
      <c r="S96" s="67"/>
      <c r="V96" s="39"/>
    </row>
    <row r="97" spans="1:22" ht="14.25" customHeight="1" x14ac:dyDescent="0.2">
      <c r="A97" s="69"/>
      <c r="B97" s="77"/>
      <c r="C97" s="80"/>
      <c r="D97" s="77"/>
      <c r="E97" s="77"/>
      <c r="F97" s="77"/>
      <c r="G97" s="70"/>
      <c r="H97" s="60" t="s">
        <v>56</v>
      </c>
      <c r="I97" s="61"/>
      <c r="J97" s="71">
        <f>COUNT(A23:A160)</f>
        <v>63</v>
      </c>
      <c r="K97" s="79"/>
      <c r="L97" s="65"/>
      <c r="M97" s="65"/>
      <c r="N97" s="60" t="s">
        <v>33</v>
      </c>
      <c r="O97" s="68">
        <f>COUNTIF(F$20:F92,"КМС")</f>
        <v>16</v>
      </c>
      <c r="P97" s="72"/>
      <c r="Q97" s="66"/>
      <c r="R97" s="67"/>
      <c r="S97" s="67"/>
      <c r="V97" s="39"/>
    </row>
    <row r="98" spans="1:22" ht="14.25" customHeight="1" x14ac:dyDescent="0.2">
      <c r="A98" s="69"/>
      <c r="B98" s="77"/>
      <c r="C98" s="80"/>
      <c r="D98" s="77"/>
      <c r="E98" s="77"/>
      <c r="F98" s="77"/>
      <c r="G98" s="70"/>
      <c r="H98" s="60" t="s">
        <v>57</v>
      </c>
      <c r="I98" s="61"/>
      <c r="J98" s="71">
        <f>COUNTIF(A23:A158,"ЛИМ")</f>
        <v>0</v>
      </c>
      <c r="K98" s="79"/>
      <c r="L98" s="65"/>
      <c r="M98" s="65"/>
      <c r="N98" s="60" t="s">
        <v>36</v>
      </c>
      <c r="O98" s="68">
        <f>COUNTIF(F$22:F206,"1 СР")</f>
        <v>12</v>
      </c>
      <c r="P98" s="72"/>
      <c r="Q98" s="66"/>
      <c r="R98" s="67"/>
      <c r="S98" s="67"/>
      <c r="V98" s="39"/>
    </row>
    <row r="99" spans="1:22" ht="14.25" customHeight="1" x14ac:dyDescent="0.2">
      <c r="A99" s="74"/>
      <c r="B99" s="81"/>
      <c r="C99" s="81"/>
      <c r="D99" s="77"/>
      <c r="E99" s="77"/>
      <c r="F99" s="77"/>
      <c r="G99" s="70"/>
      <c r="H99" s="60" t="s">
        <v>58</v>
      </c>
      <c r="I99" s="61"/>
      <c r="J99" s="71">
        <f>COUNTIF(A23:A159,"НФ")</f>
        <v>5</v>
      </c>
      <c r="K99" s="79"/>
      <c r="L99" s="65"/>
      <c r="M99" s="65"/>
      <c r="N99" s="60" t="s">
        <v>37</v>
      </c>
      <c r="O99" s="68">
        <f>COUNTIF(F$22:F207,"2 СР")</f>
        <v>37</v>
      </c>
      <c r="P99" s="72"/>
      <c r="Q99" s="66"/>
      <c r="R99" s="67"/>
      <c r="S99" s="67"/>
      <c r="V99" s="39"/>
    </row>
    <row r="100" spans="1:22" ht="14.25" customHeight="1" x14ac:dyDescent="0.2">
      <c r="A100" s="73"/>
      <c r="B100" s="77"/>
      <c r="C100" s="77"/>
      <c r="D100" s="77"/>
      <c r="E100" s="77"/>
      <c r="F100" s="77"/>
      <c r="G100" s="70"/>
      <c r="H100" s="60" t="s">
        <v>59</v>
      </c>
      <c r="I100" s="61"/>
      <c r="J100" s="71">
        <f>COUNTIF(A23:A159,"ДСКВ")</f>
        <v>0</v>
      </c>
      <c r="K100" s="79"/>
      <c r="L100" s="65"/>
      <c r="M100" s="65"/>
      <c r="N100" s="60" t="s">
        <v>47</v>
      </c>
      <c r="O100" s="68">
        <f>COUNTIF(F$22:F208,"3 СР")</f>
        <v>4</v>
      </c>
      <c r="P100" s="72"/>
      <c r="Q100" s="66"/>
      <c r="R100" s="67"/>
      <c r="S100" s="67"/>
      <c r="V100" s="39"/>
    </row>
    <row r="101" spans="1:22" ht="14.25" customHeight="1" x14ac:dyDescent="0.2">
      <c r="A101" s="98"/>
      <c r="B101" s="99"/>
      <c r="C101" s="99"/>
      <c r="D101" s="99"/>
      <c r="E101" s="99"/>
      <c r="F101" s="99"/>
      <c r="G101" s="100"/>
      <c r="H101" s="60" t="s">
        <v>60</v>
      </c>
      <c r="I101" s="61"/>
      <c r="J101" s="71">
        <f>COUNTIF(A23:A159,"НС")</f>
        <v>1</v>
      </c>
      <c r="K101" s="101"/>
      <c r="L101" s="102"/>
      <c r="M101" s="102"/>
      <c r="N101" s="60" t="s">
        <v>61</v>
      </c>
      <c r="O101" s="68">
        <f>COUNTIF(F$22:F209,"1 сп.юн.р.")</f>
        <v>0</v>
      </c>
      <c r="P101" s="72"/>
      <c r="Q101" s="66"/>
      <c r="R101" s="67"/>
      <c r="S101" s="67"/>
      <c r="V101" s="39"/>
    </row>
    <row r="102" spans="1:22" ht="6" customHeight="1" x14ac:dyDescent="0.2">
      <c r="A102" s="73"/>
      <c r="B102" s="77"/>
      <c r="C102" s="77"/>
      <c r="D102" s="77"/>
      <c r="E102" s="77"/>
      <c r="F102" s="77"/>
      <c r="G102" s="81"/>
      <c r="H102" s="79"/>
      <c r="I102" s="65"/>
      <c r="J102" s="96"/>
      <c r="K102" s="79"/>
      <c r="L102" s="65"/>
      <c r="M102" s="65"/>
      <c r="N102" s="79"/>
      <c r="O102" s="97"/>
      <c r="P102" s="72"/>
      <c r="Q102" s="66"/>
      <c r="R102" s="67"/>
      <c r="S102" s="67"/>
      <c r="V102" s="39"/>
    </row>
    <row r="103" spans="1:22" ht="18.75" customHeight="1" x14ac:dyDescent="0.2">
      <c r="A103" s="112" t="s">
        <v>3</v>
      </c>
      <c r="B103" s="113"/>
      <c r="C103" s="113"/>
      <c r="D103" s="113"/>
      <c r="E103" s="113"/>
      <c r="F103" s="113"/>
      <c r="G103" s="113" t="s">
        <v>12</v>
      </c>
      <c r="H103" s="113"/>
      <c r="I103" s="113"/>
      <c r="J103" s="113"/>
      <c r="K103" s="113" t="s">
        <v>4</v>
      </c>
      <c r="L103" s="113"/>
      <c r="M103" s="113"/>
      <c r="N103" s="113"/>
      <c r="O103" s="114"/>
    </row>
    <row r="104" spans="1:22" ht="10.5" customHeight="1" x14ac:dyDescent="0.2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O104" s="8"/>
    </row>
    <row r="105" spans="1:22" ht="10.5" customHeight="1" x14ac:dyDescent="0.2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O105" s="8"/>
    </row>
    <row r="106" spans="1:22" ht="10.5" customHeight="1" x14ac:dyDescent="0.2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O106" s="8"/>
    </row>
    <row r="107" spans="1:22" ht="10.5" customHeight="1" x14ac:dyDescent="0.2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O107" s="8"/>
    </row>
    <row r="108" spans="1:22" ht="10.5" customHeight="1" x14ac:dyDescent="0.2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O108" s="8"/>
    </row>
    <row r="109" spans="1:22" ht="10.5" customHeight="1" x14ac:dyDescent="0.2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O109" s="8"/>
    </row>
    <row r="110" spans="1:22" ht="16.5" thickBot="1" x14ac:dyDescent="0.25">
      <c r="A110" s="126"/>
      <c r="B110" s="127"/>
      <c r="C110" s="127"/>
      <c r="D110" s="127"/>
      <c r="E110" s="127"/>
      <c r="F110" s="127"/>
      <c r="G110" s="127" t="str">
        <f>G17</f>
        <v>ВОСТРУХИН М.Н. (ВК, г. Саратов)</v>
      </c>
      <c r="H110" s="127"/>
      <c r="I110" s="127"/>
      <c r="J110" s="127"/>
      <c r="K110" s="127" t="str">
        <f>G18</f>
        <v>КАВТАСЬЕВА Е.Г. (1 кат, г. Самара)</v>
      </c>
      <c r="L110" s="127"/>
      <c r="M110" s="127"/>
      <c r="N110" s="127"/>
      <c r="O110" s="128"/>
    </row>
    <row r="111" spans="1:22" ht="13.5" thickTop="1" x14ac:dyDescent="0.2"/>
  </sheetData>
  <sortState ref="A46:X49">
    <sortCondition descending="1" ref="H46:H49"/>
  </sortState>
  <mergeCells count="42">
    <mergeCell ref="A110:F110"/>
    <mergeCell ref="G110:J110"/>
    <mergeCell ref="K110:O110"/>
    <mergeCell ref="A9:O9"/>
    <mergeCell ref="A15:G15"/>
    <mergeCell ref="A21:A22"/>
    <mergeCell ref="B21:B22"/>
    <mergeCell ref="C21:C22"/>
    <mergeCell ref="D21:D22"/>
    <mergeCell ref="E21:E22"/>
    <mergeCell ref="O21:O22"/>
    <mergeCell ref="A10:O10"/>
    <mergeCell ref="A11:O11"/>
    <mergeCell ref="H21:J21"/>
    <mergeCell ref="N21:N22"/>
    <mergeCell ref="K21:K22"/>
    <mergeCell ref="F21:F22"/>
    <mergeCell ref="G21:G22"/>
    <mergeCell ref="L21:L22"/>
    <mergeCell ref="A7:O7"/>
    <mergeCell ref="A1:O1"/>
    <mergeCell ref="A2:O2"/>
    <mergeCell ref="A3:O3"/>
    <mergeCell ref="A4:O4"/>
    <mergeCell ref="A6:O6"/>
    <mergeCell ref="A5:O5"/>
    <mergeCell ref="H16:O16"/>
    <mergeCell ref="H17:O17"/>
    <mergeCell ref="H18:O18"/>
    <mergeCell ref="M21:M22"/>
    <mergeCell ref="A8:O8"/>
    <mergeCell ref="A109:D109"/>
    <mergeCell ref="E109:J109"/>
    <mergeCell ref="A104:D104"/>
    <mergeCell ref="E104:J104"/>
    <mergeCell ref="A108:D108"/>
    <mergeCell ref="E108:J108"/>
    <mergeCell ref="A93:G93"/>
    <mergeCell ref="H93:O93"/>
    <mergeCell ref="A103:F103"/>
    <mergeCell ref="G103:J103"/>
    <mergeCell ref="K103:O103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2021-05-14T14:01:21Z</cp:lastPrinted>
  <dcterms:created xsi:type="dcterms:W3CDTF">1996-10-08T23:32:33Z</dcterms:created>
  <dcterms:modified xsi:type="dcterms:W3CDTF">2021-07-27T17:47:00Z</dcterms:modified>
</cp:coreProperties>
</file>