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упповая гонка" sheetId="2" r:id="rId2"/>
  </sheets>
  <definedNames>
    <definedName name="_xlnm.Print_Titles" localSheetId="1">'групповая гонка'!$21:$22</definedName>
    <definedName name="_xlnm.Print_Titles" localSheetId="0">'Стартовый протокол'!$18:$19</definedName>
    <definedName name="_xlnm.Print_Area" localSheetId="1">'групповая гонка'!$A$1:$L$66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J29" i="2" l="1"/>
  <c r="J30" i="2"/>
  <c r="J31" i="2"/>
  <c r="J32" i="2"/>
  <c r="J33" i="2"/>
  <c r="J34" i="2"/>
  <c r="J35" i="2"/>
  <c r="J36" i="2"/>
  <c r="J37" i="2"/>
  <c r="J38" i="2"/>
  <c r="I29" i="2"/>
  <c r="I30" i="2"/>
  <c r="I31" i="2"/>
  <c r="I32" i="2"/>
  <c r="I33" i="2"/>
  <c r="I34" i="2"/>
  <c r="I35" i="2"/>
  <c r="I36" i="2"/>
  <c r="I37" i="2"/>
  <c r="I38" i="2"/>
  <c r="J23" i="2" l="1"/>
  <c r="H57" i="2" l="1"/>
  <c r="I25" i="2" l="1"/>
  <c r="I26" i="2"/>
  <c r="I27" i="2"/>
  <c r="I28" i="2"/>
  <c r="L51" i="2" l="1"/>
  <c r="L52" i="2"/>
  <c r="L53" i="2"/>
  <c r="H54" i="2"/>
  <c r="L54" i="2"/>
  <c r="H55" i="2"/>
  <c r="L55" i="2"/>
  <c r="H56" i="2"/>
  <c r="L56" i="2"/>
  <c r="L57" i="2"/>
  <c r="H58" i="2"/>
  <c r="F66" i="2"/>
  <c r="I66" i="2"/>
  <c r="H53" i="2" l="1"/>
  <c r="H52" i="2" s="1"/>
  <c r="J28" i="2"/>
  <c r="J27" i="2"/>
  <c r="J26" i="2"/>
  <c r="J25" i="2"/>
  <c r="J24" i="2"/>
  <c r="H107" i="1" l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<sst xmlns="http://schemas.openxmlformats.org/spreadsheetml/2006/main" count="415" uniqueCount="268">
  <si>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</si>
  <si>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</si>
  <si>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</si>
  <si>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</si>
  <si>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</si>
  <si>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</si>
  <si>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</si>
  <si>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</si>
  <si>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</si>
  <si>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</si>
  <si>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</si>
  <si>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</si>
  <si>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</si>
  <si>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</si>
  <si>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</si>
  <si>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</si>
  <si>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</si>
  <si>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</si>
  <si>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</si>
  <si>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</si>
  <si>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</si>
  <si>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</si>
  <si>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</si>
  <si>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</si>
  <si>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</si>
  <si>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</si>
  <si>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</si>
  <si>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</si>
  <si>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</si>
  <si>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</si>
  <si>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</si>
  <si>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</si>
  <si>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</si>
  <si>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</si>
  <si>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</si>
  <si>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</si>
  <si>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</si>
  <si>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</si>
  <si>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</si>
  <si>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</si>
  <si>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</si>
  <si>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</si>
  <si>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</si>
  <si>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</si>
  <si>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</si>
  <si>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</si>
  <si>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</si>
  <si>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</si>
  <si>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</si>
  <si>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</si>
  <si>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</si>
  <si>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</si>
  <si>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</si>
  <si>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</si>
  <si>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</si>
  <si>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</si>
  <si>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</si>
  <si>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</si>
  <si>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</si>
  <si>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</si>
  <si>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</si>
  <si>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</si>
  <si>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</si>
  <si>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</si>
  <si>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</si>
  <si>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</si>
  <si>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</si>
  <si>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</si>
  <si>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</si>
  <si>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</si>
  <si>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</si>
  <si>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</si>
  <si>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</si>
  <si>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</si>
  <si>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</si>
  <si>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</si>
  <si>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</si>
  <si>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</si>
  <si>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</si>
  <si>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</si>
  <si>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</si>
  <si>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</si>
  <si>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</si>
  <si>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</si>
  <si>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</si>
  <si>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</si>
  <si>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</si>
  <si>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</si>
  <si>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</si>
  <si>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</si>
  <si>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</si>
  <si>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</si>
  <si>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</si>
  <si>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</si>
  <si>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</si>
  <si>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</si>
  <si>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</si>
  <si>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</si>
  <si>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</si>
  <si>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</si>
  <si>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</si>
  <si>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</si>
  <si>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</si>
  <si>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</si>
  <si>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</si>
  <si>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</si>
  <si>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</si>
  <si>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</si>
  <si>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</si>
  <si>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</si>
  <si>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</si>
  <si>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</si>
  <si>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</si>
  <si>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</si>
  <si>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</si>
  <si>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</si>
  <si>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</si>
  <si>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</si>
  <si>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</si>
  <si>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</si>
  <si>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</si>
  <si>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</si>
  <si>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</si>
  <si>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</si>
  <si>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</si>
  <si>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</si>
  <si>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</si>
  <si>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</si>
  <si>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</si>
  <si>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</si>
  <si>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</si>
  <si>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</si>
  <si>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</si>
  <si>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</si>
  <si>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</si>
  <si>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</si>
  <si>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</si>
  <si>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</si>
  <si>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</si>
  <si>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</si>
  <si>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</si>
  <si>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</si>
  <si>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</si>
  <si>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</si>
  <si>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</si>
  <si>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</si>
  <si>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</si>
  <si>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</si>
  <si>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</si>
  <si>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</si>
  <si>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</si>
  <si>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</si>
  <si>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</si>
  <si>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</si>
  <si>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</si>
  <si>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</si>
  <si>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</si>
  <si>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</si>
  <si>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</si>
  <si>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</si>
  <si>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</si>
  <si>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</si>
  <si>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</si>
  <si>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</si>
  <si>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</si>
  <si>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</si>
  <si>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</si>
  <si>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</si>
  <si>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</si>
  <si>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</si>
  <si>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</si>
  <si>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</si>
  <si>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</si>
  <si>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</si>
  <si>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</si>
  <si>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</si>
  <si>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</si>
  <si>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</si>
  <si>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</si>
  <si>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</si>
  <si>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</si>
  <si>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</si>
  <si>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</si>
  <si>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</si>
  <si>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</si>
  <si>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</si>
  <si>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МАКСИМАЛЬНЫЙ ПЕРЕПАД (HD)(м):</t>
  </si>
  <si>
    <t>СУММА ПЕРЕПАДОВ (ТС)(м):</t>
  </si>
  <si>
    <t>Комитет по физической культуре и спорту Курской области</t>
  </si>
  <si>
    <t>Региональная общественная организация "Федерация велосипедного спорта Курской области”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</si>
  <si>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Курск</t>
    </r>
  </si>
  <si>
    <t>Афанасьева Е.А. (ВК, г. Верхняя Пышма)</t>
  </si>
  <si>
    <t>Шатрыгина Е.В. (ВК, г. Верхняя Пышма)</t>
  </si>
  <si>
    <t>Омская область</t>
  </si>
  <si>
    <t>Курская область</t>
  </si>
  <si>
    <t>Орловская область</t>
  </si>
  <si>
    <t xml:space="preserve">Осадки: </t>
  </si>
  <si>
    <t xml:space="preserve">Ветер: </t>
  </si>
  <si>
    <t>№ ЕКП 2021: 33269</t>
  </si>
  <si>
    <r>
      <t xml:space="preserve">ДИСТАНЦИЯ: </t>
    </r>
    <r>
      <rPr>
        <b/>
        <sz val="9"/>
        <rFont val="Calibri"/>
        <family val="2"/>
        <charset val="204"/>
        <scheme val="minor"/>
      </rPr>
      <t>ДЛИНА КРУГА/КРУГОВ</t>
    </r>
  </si>
  <si>
    <t>ВСЕРОССИЙСКИЕ СОРЕВНОВАНИЯ</t>
  </si>
  <si>
    <t>шоссе - групповая гонка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</si>
  <si>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14 августа 2021 года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</si>
  <si>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10ч 00м </t>
    </r>
  </si>
  <si>
    <t>НАЗВАНИЕ ТРАССЫ / РЕГ. НОМЕР: дорога В.Медведица-Разиньково</t>
  </si>
  <si>
    <t>№ ВРВС: 0080601611Я</t>
  </si>
  <si>
    <t>НФ</t>
  </si>
  <si>
    <t>Температура: +23</t>
  </si>
  <si>
    <t>Влажность: 46%</t>
  </si>
  <si>
    <t>Мужчины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</si>
  <si>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14ч 00м</t>
    </r>
  </si>
  <si>
    <t>27/5</t>
  </si>
  <si>
    <t>ЕРЁМКИН Аркадий</t>
  </si>
  <si>
    <t>06.05.1996</t>
  </si>
  <si>
    <t>КОМИН Александр</t>
  </si>
  <si>
    <t>12.04.1995</t>
  </si>
  <si>
    <t>ФАТКУЛЛИН Валерий</t>
  </si>
  <si>
    <t>07.08.1998</t>
  </si>
  <si>
    <t>ИСЛАМОВ Валерий</t>
  </si>
  <si>
    <t>20.06.2001</t>
  </si>
  <si>
    <t>БОРЗОВ Дмитрий</t>
  </si>
  <si>
    <t>14.12.1999</t>
  </si>
  <si>
    <t>ТЕРЕШЕНОК Виталий</t>
  </si>
  <si>
    <t>23.06.2001</t>
  </si>
  <si>
    <t>КОРОБОВ Павел</t>
  </si>
  <si>
    <t>30.05.2002</t>
  </si>
  <si>
    <t>ЮЛКИН Иван</t>
  </si>
  <si>
    <t>30.08.2001</t>
  </si>
  <si>
    <t>ГОМОЗКОВ Артем</t>
  </si>
  <si>
    <t>27.06.2002</t>
  </si>
  <si>
    <t>КОСМАЧЕВ Глеб</t>
  </si>
  <si>
    <t>09.05.2000</t>
  </si>
  <si>
    <t>ХУДЯКОВ Руслан</t>
  </si>
  <si>
    <t>17.11.2001</t>
  </si>
  <si>
    <t>ФЕТИСОВ Владимир</t>
  </si>
  <si>
    <t>15.01.1984</t>
  </si>
  <si>
    <t>ХАЛИКОВ Булат</t>
  </si>
  <si>
    <t>07.09.1999</t>
  </si>
  <si>
    <t>МАШКОВ Алексей</t>
  </si>
  <si>
    <t>21.02.1983</t>
  </si>
  <si>
    <t>ЮХАТОВ Сергей</t>
  </si>
  <si>
    <t>18.05.1977</t>
  </si>
  <si>
    <t>ПАНОВ Александр</t>
  </si>
  <si>
    <t>27.10.1982</t>
  </si>
  <si>
    <t>ГРИШИН Максим</t>
  </si>
  <si>
    <t>10.02.1997</t>
  </si>
  <si>
    <t>ПОПОВ Антон</t>
  </si>
  <si>
    <t>30.01.1999</t>
  </si>
  <si>
    <t>ПОТЕКАЛО Николай</t>
  </si>
  <si>
    <t>20.03.2000</t>
  </si>
  <si>
    <t>САВЕКИН Даниил</t>
  </si>
  <si>
    <t>13.04.2002</t>
  </si>
  <si>
    <t>МАРТЫНОВ Никита</t>
  </si>
  <si>
    <t>26.08.1999</t>
  </si>
  <si>
    <t>УЛЬКОВ Дмитрий</t>
  </si>
  <si>
    <t>20.11.1979</t>
  </si>
  <si>
    <t>ПЯТАКОВ Алексей</t>
  </si>
  <si>
    <t>14.04.1986</t>
  </si>
  <si>
    <t>АРХИПОВ Дмитрий</t>
  </si>
  <si>
    <t>20.07.1983</t>
  </si>
  <si>
    <t>МАЦНЕВ Алексей</t>
  </si>
  <si>
    <t>11.03.1985</t>
  </si>
  <si>
    <t>КАРАСЁВ Дмитрий</t>
  </si>
  <si>
    <t>08.02.1974</t>
  </si>
  <si>
    <t>Ивановская область</t>
  </si>
  <si>
    <t>Воронежская область</t>
  </si>
  <si>
    <t>Белгородская область</t>
  </si>
  <si>
    <t>Санкт-Петербург, Тверская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</si>
</sst>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5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1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40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4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9" xfId="4" applyFont="1" applyBorder="1" applyAlignment="1">
      <alignment horizontal="center" vertical="center"/>
    </xf>
    <xf numFmtId="0" fontId="3" fillId="0" borderId="45" xfId="4" applyFont="1" applyBorder="1" applyAlignment="1">
      <alignment horizontal="center" vertical="center" wrapText="1"/>
    </xf>
    <xf numFmtId="0" fontId="3" fillId="0" borderId="45" xfId="4" applyFont="1" applyBorder="1" applyAlignment="1">
      <alignment horizontal="left" vertical="center" wrapText="1"/>
    </xf>
    <xf numFmtId="14" fontId="3" fillId="0" borderId="45" xfId="4" applyNumberFormat="1" applyFont="1" applyBorder="1" applyAlignment="1">
      <alignment horizontal="center" vertical="center"/>
    </xf>
    <xf numFmtId="0" fontId="23" fillId="0" borderId="45" xfId="5" applyFont="1" applyFill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3" fillId="0" borderId="45" xfId="4" applyFont="1" applyFill="1" applyBorder="1" applyAlignment="1">
      <alignment horizontal="center" vertical="center"/>
    </xf>
    <xf numFmtId="0" fontId="3" fillId="0" borderId="50" xfId="4" applyFont="1" applyFill="1" applyBorder="1" applyAlignment="1">
      <alignment horizontal="center" vertical="center"/>
    </xf>
    <xf numFmtId="166" fontId="3" fillId="0" borderId="27" xfId="4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4" fillId="2" borderId="47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6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8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164" fontId="3" fillId="0" borderId="45" xfId="4" applyNumberFormat="1" applyFont="1" applyFill="1" applyBorder="1" applyAlignment="1">
      <alignment horizontal="center" vertical="center" wrapText="1"/>
    </xf>
    <xf numFmtId="166" fontId="3" fillId="0" borderId="45" xfId="4" applyNumberFormat="1" applyFont="1" applyBorder="1" applyAlignment="1">
      <alignment horizontal="center" vertical="center"/>
    </xf>
    <xf numFmtId="166" fontId="3" fillId="0" borderId="45" xfId="0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0</xdr:row>
      <xdr:rowOff>41645</xdr:rowOff>
    </xdr:from>
    <xdr:to>
      <xdr:col>11</xdr:col>
      <xdr:colOff>810415</xdr:colOff>
      <xdr:row>2</xdr:row>
      <xdr:rowOff>184280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41645"/>
          <a:ext cx="762790" cy="618885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2</xdr:col>
      <xdr:colOff>109046</xdr:colOff>
      <xdr:row>2</xdr:row>
      <xdr:rowOff>180975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1042494" cy="657224"/>
        </a:xfrm>
        <a:prstGeom prst="rect">
          <a:avLst/>
        </a:prstGeom>
      </xdr:spPr>
    </xdr:pic>
    <xdr:clientData/>
  </xdr:twoCellAnchor>
  <xdr:oneCellAnchor>
    <xdr:from>
      <xdr:col>6</xdr:col>
      <xdr:colOff>676275</xdr:colOff>
      <xdr:row>60</xdr:row>
      <xdr:rowOff>152400</xdr:rowOff>
    </xdr:from>
    <xdr:ext cx="636030" cy="52883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91100" y="12715875"/>
          <a:ext cx="636030" cy="528838"/>
        </a:xfrm>
        <a:prstGeom prst="rect">
          <a:avLst/>
        </a:prstGeom>
      </xdr:spPr>
    </xdr:pic>
    <xdr:clientData/>
  </xdr:oneCellAnchor>
  <xdr:oneCellAnchor>
    <xdr:from>
      <xdr:col>10</xdr:col>
      <xdr:colOff>76200</xdr:colOff>
      <xdr:row>61</xdr:row>
      <xdr:rowOff>28575</xdr:rowOff>
    </xdr:from>
    <xdr:ext cx="775173" cy="443223"/>
    <xdr:pic>
      <xdr:nvPicPr>
        <xdr:cNvPr id="7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01050" y="12753975"/>
          <a:ext cx="775173" cy="4432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88" t="s">
        <v>37</v>
      </c>
      <c r="B1" s="188"/>
      <c r="C1" s="188"/>
      <c r="D1" s="188"/>
      <c r="E1" s="188"/>
      <c r="F1" s="188"/>
      <c r="G1" s="188"/>
    </row>
    <row r="2" spans="1:9" ht="15.75" customHeight="1" x14ac:dyDescent="0.2">
      <c r="A2" s="189" t="s">
        <v>59</v>
      </c>
      <c r="B2" s="189"/>
      <c r="C2" s="189"/>
      <c r="D2" s="189"/>
      <c r="E2" s="189"/>
      <c r="F2" s="189"/>
      <c r="G2" s="189"/>
    </row>
    <row r="3" spans="1:9" ht="21" x14ac:dyDescent="0.2">
      <c r="A3" s="188" t="s">
        <v>38</v>
      </c>
      <c r="B3" s="188"/>
      <c r="C3" s="188"/>
      <c r="D3" s="188"/>
      <c r="E3" s="188"/>
      <c r="F3" s="188"/>
      <c r="G3" s="188"/>
    </row>
    <row r="4" spans="1:9" ht="21" x14ac:dyDescent="0.2">
      <c r="A4" s="188" t="s">
        <v>53</v>
      </c>
      <c r="B4" s="188"/>
      <c r="C4" s="188"/>
      <c r="D4" s="188"/>
      <c r="E4" s="188"/>
      <c r="F4" s="188"/>
      <c r="G4" s="188"/>
    </row>
    <row r="5" spans="1:9" s="2" customFormat="1" ht="28.5" x14ac:dyDescent="0.2">
      <c r="A5" s="190" t="s">
        <v>25</v>
      </c>
      <c r="B5" s="190"/>
      <c r="C5" s="190"/>
      <c r="D5" s="190"/>
      <c r="E5" s="190"/>
      <c r="F5" s="190"/>
      <c r="G5" s="190"/>
      <c r="I5" s="3"/>
    </row>
    <row r="6" spans="1:9" s="2" customFormat="1" ht="18" customHeight="1" thickBot="1" x14ac:dyDescent="0.25">
      <c r="A6" s="180" t="s">
        <v>39</v>
      </c>
      <c r="B6" s="180"/>
      <c r="C6" s="180"/>
      <c r="D6" s="180"/>
      <c r="E6" s="180"/>
      <c r="F6" s="180"/>
      <c r="G6" s="180"/>
    </row>
    <row r="7" spans="1:9" ht="18" customHeight="1" thickTop="1" x14ac:dyDescent="0.2">
      <c r="A7" s="181" t="s">
        <v>0</v>
      </c>
      <c r="B7" s="182"/>
      <c r="C7" s="182"/>
      <c r="D7" s="182"/>
      <c r="E7" s="182"/>
      <c r="F7" s="182"/>
      <c r="G7" s="183"/>
    </row>
    <row r="8" spans="1:9" ht="18" customHeight="1" x14ac:dyDescent="0.2">
      <c r="A8" s="184" t="s">
        <v>1</v>
      </c>
      <c r="B8" s="185"/>
      <c r="C8" s="185"/>
      <c r="D8" s="185"/>
      <c r="E8" s="185"/>
      <c r="F8" s="185"/>
      <c r="G8" s="186"/>
    </row>
    <row r="9" spans="1:9" ht="19.5" customHeight="1" x14ac:dyDescent="0.2">
      <c r="A9" s="184" t="s">
        <v>2</v>
      </c>
      <c r="B9" s="185"/>
      <c r="C9" s="185"/>
      <c r="D9" s="185"/>
      <c r="E9" s="185"/>
      <c r="F9" s="185"/>
      <c r="G9" s="186"/>
    </row>
    <row r="10" spans="1:9" ht="15.75" x14ac:dyDescent="0.2">
      <c r="A10" s="4" t="s">
        <v>3</v>
      </c>
      <c r="B10" s="5"/>
      <c r="C10" s="6" t="s">
        <v>170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87" t="s">
        <v>27</v>
      </c>
      <c r="E11" s="187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57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3" t="s">
        <v>26</v>
      </c>
      <c r="B18" s="195" t="s">
        <v>19</v>
      </c>
      <c r="C18" s="195" t="s">
        <v>20</v>
      </c>
      <c r="D18" s="197" t="s">
        <v>21</v>
      </c>
      <c r="E18" s="195" t="s">
        <v>22</v>
      </c>
      <c r="F18" s="195" t="s">
        <v>29</v>
      </c>
      <c r="G18" s="191" t="s">
        <v>23</v>
      </c>
    </row>
    <row r="19" spans="1:13" s="36" customFormat="1" ht="22.5" customHeight="1" x14ac:dyDescent="0.2">
      <c r="A19" s="194"/>
      <c r="B19" s="196"/>
      <c r="C19" s="196"/>
      <c r="D19" s="198"/>
      <c r="E19" s="196"/>
      <c r="F19" s="199"/>
      <c r="G19" s="192"/>
    </row>
    <row r="20" spans="1:13" s="41" customFormat="1" ht="32.25" customHeight="1" x14ac:dyDescent="0.2">
      <c r="A20" s="51">
        <v>1</v>
      </c>
      <c r="B20" s="53">
        <v>25</v>
      </c>
      <c r="C20" s="37" t="s">
        <v>114</v>
      </c>
      <c r="D20" s="38">
        <v>38797</v>
      </c>
      <c r="E20" s="39" t="s">
        <v>100</v>
      </c>
      <c r="F20" s="54">
        <v>0.45902777777777781</v>
      </c>
      <c r="G20" s="40"/>
      <c r="H20" s="41">
        <f t="shared" ref="H20:H51" ca="1" si="0">RAND()</f>
        <v>1.3024582032385879E-2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156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0.58531635433019547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94</v>
      </c>
      <c r="D22" s="38">
        <v>38534</v>
      </c>
      <c r="E22" s="39" t="s">
        <v>95</v>
      </c>
      <c r="F22" s="54">
        <v>0.46041666666666697</v>
      </c>
      <c r="G22" s="40"/>
      <c r="H22" s="41">
        <f t="shared" ca="1" si="0"/>
        <v>0.59523847062842083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161</v>
      </c>
      <c r="D23" s="38">
        <v>39071</v>
      </c>
      <c r="E23" s="39" t="s">
        <v>154</v>
      </c>
      <c r="F23" s="54">
        <v>0.46111111111111103</v>
      </c>
      <c r="G23" s="42"/>
      <c r="H23" s="41">
        <f t="shared" ca="1" si="0"/>
        <v>0.64820678751331517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118</v>
      </c>
      <c r="D24" s="38">
        <v>38492</v>
      </c>
      <c r="E24" s="39" t="s">
        <v>61</v>
      </c>
      <c r="F24" s="54">
        <v>0.46180555555555503</v>
      </c>
      <c r="G24" s="42"/>
      <c r="H24" s="41">
        <f t="shared" ca="1" si="0"/>
        <v>0.18241588858490165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120</v>
      </c>
      <c r="D25" s="38">
        <v>38541</v>
      </c>
      <c r="E25" s="39" t="s">
        <v>75</v>
      </c>
      <c r="F25" s="54">
        <v>0.46250000000000002</v>
      </c>
      <c r="G25" s="42"/>
      <c r="H25" s="41">
        <f t="shared" ca="1" si="0"/>
        <v>0.29168752968570533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65</v>
      </c>
      <c r="D26" s="38">
        <v>38576</v>
      </c>
      <c r="E26" s="39" t="s">
        <v>63</v>
      </c>
      <c r="F26" s="54">
        <v>0.46319444444444402</v>
      </c>
      <c r="G26" s="42"/>
      <c r="H26" s="41">
        <f t="shared" ca="1" si="0"/>
        <v>0.70740746058690618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119</v>
      </c>
      <c r="D27" s="38">
        <v>38756</v>
      </c>
      <c r="E27" s="39" t="s">
        <v>63</v>
      </c>
      <c r="F27" s="54">
        <v>0.46388888888888902</v>
      </c>
      <c r="G27" s="42"/>
      <c r="H27" s="41">
        <f t="shared" ca="1" si="0"/>
        <v>0.39232129236255897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0.73952359666372025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72</v>
      </c>
      <c r="D29" s="38">
        <v>38360</v>
      </c>
      <c r="E29" s="39" t="s">
        <v>63</v>
      </c>
      <c r="F29" s="54">
        <v>0.46527777777777701</v>
      </c>
      <c r="G29" s="45"/>
      <c r="H29" s="41">
        <f t="shared" ca="1" si="0"/>
        <v>0.37474666974874982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105</v>
      </c>
      <c r="D30" s="38">
        <v>38778</v>
      </c>
      <c r="E30" s="39" t="s">
        <v>85</v>
      </c>
      <c r="F30" s="54">
        <v>0.46597222222222201</v>
      </c>
      <c r="G30" s="42"/>
      <c r="H30" s="41">
        <f t="shared" ca="1" si="0"/>
        <v>0.35218715412785506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147</v>
      </c>
      <c r="D31" s="38">
        <v>38988</v>
      </c>
      <c r="E31" s="39" t="s">
        <v>130</v>
      </c>
      <c r="F31" s="54">
        <v>0.46666666666666601</v>
      </c>
      <c r="G31" s="42"/>
      <c r="H31" s="41">
        <f t="shared" ca="1" si="0"/>
        <v>0.41855312983816417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166</v>
      </c>
      <c r="D32" s="38">
        <v>38855</v>
      </c>
      <c r="E32" s="39" t="s">
        <v>134</v>
      </c>
      <c r="F32" s="54">
        <v>0.46736111111111001</v>
      </c>
      <c r="G32" s="42"/>
      <c r="H32" s="41">
        <f t="shared" ca="1" si="0"/>
        <v>0.67837973329369194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165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0.87615927895349632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128</v>
      </c>
      <c r="D34" s="38">
        <v>39219</v>
      </c>
      <c r="E34" s="39" t="s">
        <v>63</v>
      </c>
      <c r="F34" s="54">
        <v>0.468749999999999</v>
      </c>
      <c r="G34" s="42"/>
      <c r="H34" s="41">
        <f t="shared" ca="1" si="0"/>
        <v>0.76740565185947418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91</v>
      </c>
      <c r="D35" s="38">
        <v>38529</v>
      </c>
      <c r="E35" s="39" t="s">
        <v>63</v>
      </c>
      <c r="F35" s="54">
        <v>0.469444444444444</v>
      </c>
      <c r="G35" s="42"/>
      <c r="H35" s="41">
        <f t="shared" ca="1" si="0"/>
        <v>0.59442581826432705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90</v>
      </c>
      <c r="D36" s="38">
        <v>38602</v>
      </c>
      <c r="E36" s="39" t="s">
        <v>63</v>
      </c>
      <c r="F36" s="54">
        <v>0.470138888888888</v>
      </c>
      <c r="G36" s="42"/>
      <c r="H36" s="41">
        <f t="shared" ca="1" si="0"/>
        <v>0.98624159026146618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54</v>
      </c>
      <c r="D37" s="38"/>
      <c r="E37" s="39" t="s">
        <v>34</v>
      </c>
      <c r="F37" s="54">
        <v>0.47083333333333199</v>
      </c>
      <c r="G37" s="42"/>
      <c r="H37" s="41">
        <f t="shared" ca="1" si="0"/>
        <v>0.60320936830101546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117</v>
      </c>
      <c r="D38" s="38">
        <v>38454</v>
      </c>
      <c r="E38" s="39" t="s">
        <v>61</v>
      </c>
      <c r="F38" s="54">
        <v>0.47152777777777699</v>
      </c>
      <c r="G38" s="42"/>
      <c r="H38" s="41">
        <f t="shared" ca="1" si="0"/>
        <v>0.12684588434278721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122</v>
      </c>
      <c r="D39" s="38">
        <v>38803</v>
      </c>
      <c r="E39" s="39" t="s">
        <v>63</v>
      </c>
      <c r="F39" s="54">
        <v>0.47222222222222099</v>
      </c>
      <c r="G39" s="42"/>
      <c r="H39" s="41">
        <f t="shared" ca="1" si="0"/>
        <v>0.24844958947305762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123</v>
      </c>
      <c r="D40" s="38">
        <v>39242</v>
      </c>
      <c r="E40" s="39" t="s">
        <v>63</v>
      </c>
      <c r="F40" s="54">
        <v>0.47291666666666499</v>
      </c>
      <c r="G40" s="42"/>
      <c r="H40" s="41">
        <f t="shared" ca="1" si="0"/>
        <v>0.93077941548084442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71</v>
      </c>
      <c r="D41" s="38">
        <v>38853</v>
      </c>
      <c r="E41" s="39" t="s">
        <v>63</v>
      </c>
      <c r="F41" s="54">
        <v>0.47361111111110998</v>
      </c>
      <c r="G41" s="42"/>
      <c r="H41" s="41">
        <f t="shared" ca="1" si="0"/>
        <v>0.857152531188212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141</v>
      </c>
      <c r="D42" s="38">
        <v>38896</v>
      </c>
      <c r="E42" s="39" t="s">
        <v>70</v>
      </c>
      <c r="F42" s="54">
        <v>0.47430555555555398</v>
      </c>
      <c r="G42" s="42"/>
      <c r="H42" s="41">
        <f t="shared" ca="1" si="0"/>
        <v>0.89742811514173992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135</v>
      </c>
      <c r="D43" s="38">
        <v>38849</v>
      </c>
      <c r="E43" s="39" t="s">
        <v>100</v>
      </c>
      <c r="F43" s="54">
        <v>0.47499999999999898</v>
      </c>
      <c r="G43" s="42"/>
      <c r="H43" s="41">
        <f t="shared" ca="1" si="0"/>
        <v>0.36540346503603827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142</v>
      </c>
      <c r="D44" s="38">
        <v>38885</v>
      </c>
      <c r="E44" s="39" t="s">
        <v>75</v>
      </c>
      <c r="F44" s="54">
        <v>0.47569444444444298</v>
      </c>
      <c r="G44" s="42"/>
      <c r="H44" s="41">
        <f t="shared" ca="1" si="0"/>
        <v>0.99193139298455235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83</v>
      </c>
      <c r="D45" s="38">
        <v>38780</v>
      </c>
      <c r="E45" s="39" t="s">
        <v>171</v>
      </c>
      <c r="F45" s="54">
        <v>0.47638888888888797</v>
      </c>
      <c r="G45" s="42"/>
      <c r="H45" s="41">
        <f t="shared" ca="1" si="0"/>
        <v>0.55786846352456676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164</v>
      </c>
      <c r="D46" s="38">
        <v>39027</v>
      </c>
      <c r="E46" s="39" t="s">
        <v>134</v>
      </c>
      <c r="F46" s="54">
        <v>0.47708333333333203</v>
      </c>
      <c r="G46" s="42"/>
      <c r="H46" s="41">
        <f t="shared" ca="1" si="0"/>
        <v>0.30651090718933538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133</v>
      </c>
      <c r="D47" s="38">
        <v>39330</v>
      </c>
      <c r="E47" s="39" t="s">
        <v>134</v>
      </c>
      <c r="F47" s="54">
        <v>0.47777777777777602</v>
      </c>
      <c r="G47" s="42"/>
      <c r="H47" s="41">
        <f t="shared" ca="1" si="0"/>
        <v>0.30228853213993867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106</v>
      </c>
      <c r="D48" s="38">
        <v>38485</v>
      </c>
      <c r="E48" s="39" t="s">
        <v>95</v>
      </c>
      <c r="F48" s="54">
        <v>0.47847222222222102</v>
      </c>
      <c r="G48" s="42"/>
      <c r="H48" s="41">
        <f t="shared" ca="1" si="0"/>
        <v>0.32820378685638008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102</v>
      </c>
      <c r="D49" s="38">
        <v>38775</v>
      </c>
      <c r="E49" s="39" t="s">
        <v>63</v>
      </c>
      <c r="F49" s="54">
        <v>0.47916666666666502</v>
      </c>
      <c r="G49" s="42"/>
      <c r="H49" s="41">
        <f t="shared" ca="1" si="0"/>
        <v>0.2482263084426457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145</v>
      </c>
      <c r="D50" s="38">
        <v>38798</v>
      </c>
      <c r="E50" s="39" t="s">
        <v>171</v>
      </c>
      <c r="F50" s="54">
        <v>0.47986111111110902</v>
      </c>
      <c r="G50" s="42"/>
      <c r="H50" s="41">
        <f t="shared" ca="1" si="0"/>
        <v>0.7782485994536904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78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0.179597635299661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80</v>
      </c>
      <c r="D52" s="38">
        <v>38701</v>
      </c>
      <c r="E52" s="39" t="s">
        <v>172</v>
      </c>
      <c r="F52" s="54">
        <v>0.48124999999999801</v>
      </c>
      <c r="G52" s="42"/>
      <c r="H52" s="41">
        <f t="shared" ref="H52:H82" ca="1" si="1">RAND()</f>
        <v>0.50859433978224655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158</v>
      </c>
      <c r="D53" s="38">
        <v>39017</v>
      </c>
      <c r="E53" s="39" t="s">
        <v>61</v>
      </c>
      <c r="F53" s="54">
        <v>0.48194444444444301</v>
      </c>
      <c r="G53" s="42"/>
      <c r="H53" s="41">
        <f t="shared" ca="1" si="1"/>
        <v>0.26239491460315267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149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0.17453487534217871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76</v>
      </c>
      <c r="D55" s="38">
        <v>38875</v>
      </c>
      <c r="E55" s="39" t="s">
        <v>63</v>
      </c>
      <c r="F55" s="54">
        <v>0.48333333333333101</v>
      </c>
      <c r="G55" s="42"/>
      <c r="H55" s="41">
        <f t="shared" ca="1" si="1"/>
        <v>0.81483470875083641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111</v>
      </c>
      <c r="D56" s="38">
        <v>38855</v>
      </c>
      <c r="E56" s="39" t="s">
        <v>112</v>
      </c>
      <c r="F56" s="54">
        <v>0.484027777777776</v>
      </c>
      <c r="G56" s="42"/>
      <c r="H56" s="41">
        <f t="shared" ca="1" si="1"/>
        <v>0.68661239414009423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117</v>
      </c>
      <c r="D57" s="38">
        <v>38766</v>
      </c>
      <c r="E57" s="39" t="s">
        <v>63</v>
      </c>
      <c r="F57" s="54">
        <v>0.48472222222222</v>
      </c>
      <c r="G57" s="42"/>
      <c r="H57" s="41">
        <f t="shared" ca="1" si="1"/>
        <v>0.70973110572083509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69</v>
      </c>
      <c r="D58" s="38">
        <v>38495</v>
      </c>
      <c r="E58" s="39" t="s">
        <v>70</v>
      </c>
      <c r="F58" s="54">
        <v>0.485416666666664</v>
      </c>
      <c r="G58" s="42"/>
      <c r="H58" s="41">
        <f t="shared" ca="1" si="1"/>
        <v>0.48621615017114472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108</v>
      </c>
      <c r="D59" s="38">
        <v>38890</v>
      </c>
      <c r="E59" s="39" t="s">
        <v>109</v>
      </c>
      <c r="F59" s="54">
        <v>0.486111111111109</v>
      </c>
      <c r="G59" s="42"/>
      <c r="H59" s="41">
        <f t="shared" ca="1" si="1"/>
        <v>0.21675628450463291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157</v>
      </c>
      <c r="D60" s="38">
        <v>39467</v>
      </c>
      <c r="E60" s="39" t="s">
        <v>63</v>
      </c>
      <c r="F60" s="54">
        <v>0.48680555555555299</v>
      </c>
      <c r="G60" s="42"/>
      <c r="H60" s="41">
        <f t="shared" ca="1" si="1"/>
        <v>0.7141092602546284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77</v>
      </c>
      <c r="D61" s="38">
        <v>38466</v>
      </c>
      <c r="E61" s="39" t="s">
        <v>171</v>
      </c>
      <c r="F61" s="54">
        <v>0.48749999999999799</v>
      </c>
      <c r="G61" s="42"/>
      <c r="H61" s="41">
        <f t="shared" ca="1" si="1"/>
        <v>0.57519297481829867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163</v>
      </c>
      <c r="D62" s="38">
        <v>38817</v>
      </c>
      <c r="E62" s="39" t="s">
        <v>134</v>
      </c>
      <c r="F62" s="54">
        <v>0.48819444444444199</v>
      </c>
      <c r="G62" s="42"/>
      <c r="H62" s="41">
        <f t="shared" ca="1" si="1"/>
        <v>0.36292071692464478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139</v>
      </c>
      <c r="D63" s="38">
        <v>38874</v>
      </c>
      <c r="E63" s="39" t="s">
        <v>75</v>
      </c>
      <c r="F63" s="54">
        <v>0.48888888888888599</v>
      </c>
      <c r="G63" s="42"/>
      <c r="H63" s="41">
        <f t="shared" ca="1" si="1"/>
        <v>0.26322114850790956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115</v>
      </c>
      <c r="D64" s="38">
        <v>38392</v>
      </c>
      <c r="E64" s="39" t="s">
        <v>100</v>
      </c>
      <c r="F64" s="54">
        <v>0.48958333333333098</v>
      </c>
      <c r="G64" s="42"/>
      <c r="H64" s="41">
        <f t="shared" ca="1" si="1"/>
        <v>0.49348414187209511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87</v>
      </c>
      <c r="D65" s="38">
        <v>38669</v>
      </c>
      <c r="E65" s="39" t="s">
        <v>88</v>
      </c>
      <c r="F65" s="54">
        <v>0.49027777777777498</v>
      </c>
      <c r="G65" s="42"/>
      <c r="H65" s="41">
        <f t="shared" ca="1" si="1"/>
        <v>0.13564346440462305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97</v>
      </c>
      <c r="D66" s="38">
        <v>38687</v>
      </c>
      <c r="E66" s="39" t="s">
        <v>85</v>
      </c>
      <c r="F66" s="54">
        <v>0.49097222222221998</v>
      </c>
      <c r="G66" s="42"/>
      <c r="H66" s="41">
        <f t="shared" ca="1" si="1"/>
        <v>0.31876564512896755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127</v>
      </c>
      <c r="D67" s="38">
        <v>38994</v>
      </c>
      <c r="E67" s="39" t="s">
        <v>63</v>
      </c>
      <c r="F67" s="54">
        <v>0.49166666666666398</v>
      </c>
      <c r="G67" s="42"/>
      <c r="H67" s="41">
        <f t="shared" ca="1" si="1"/>
        <v>0.11274141001068994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113</v>
      </c>
      <c r="D68" s="38">
        <v>38735</v>
      </c>
      <c r="E68" s="39" t="s">
        <v>88</v>
      </c>
      <c r="F68" s="54">
        <v>0.49236111111110797</v>
      </c>
      <c r="G68" s="42"/>
      <c r="H68" s="41">
        <f t="shared" ca="1" si="1"/>
        <v>0.26983732415588813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73</v>
      </c>
      <c r="D69" s="38">
        <v>38666</v>
      </c>
      <c r="E69" s="39" t="s">
        <v>173</v>
      </c>
      <c r="F69" s="54">
        <v>0.49305555555555303</v>
      </c>
      <c r="G69" s="42"/>
      <c r="H69" s="41">
        <f t="shared" ca="1" si="1"/>
        <v>0.62383980791582039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146</v>
      </c>
      <c r="D70" s="38">
        <v>38476</v>
      </c>
      <c r="E70" s="39" t="s">
        <v>61</v>
      </c>
      <c r="F70" s="54">
        <v>0.49374999999999702</v>
      </c>
      <c r="G70" s="42"/>
      <c r="H70" s="41">
        <f t="shared" ca="1" si="1"/>
        <v>0.22195872673146577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137</v>
      </c>
      <c r="D71" s="38">
        <v>38524</v>
      </c>
      <c r="E71" s="39" t="s">
        <v>138</v>
      </c>
      <c r="F71" s="54">
        <v>0.49444444444444202</v>
      </c>
      <c r="G71" s="42"/>
      <c r="H71" s="41">
        <f t="shared" ca="1" si="1"/>
        <v>0.65463299678811637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0.3662364099490667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99</v>
      </c>
      <c r="D73" s="38">
        <v>38601</v>
      </c>
      <c r="E73" s="39" t="s">
        <v>100</v>
      </c>
      <c r="F73" s="54">
        <v>0.49583333333333002</v>
      </c>
      <c r="G73" s="42"/>
      <c r="H73" s="41">
        <f t="shared" ca="1" si="1"/>
        <v>0.17609886698833521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66</v>
      </c>
      <c r="D74" s="38">
        <v>38622</v>
      </c>
      <c r="E74" s="39" t="s">
        <v>63</v>
      </c>
      <c r="F74" s="54">
        <v>0.49652777777777501</v>
      </c>
      <c r="G74" s="42"/>
      <c r="H74" s="41">
        <f t="shared" ca="1" si="1"/>
        <v>0.73939383172270223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152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0.2383565273461502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110</v>
      </c>
      <c r="D76" s="38">
        <v>39151</v>
      </c>
      <c r="E76" s="39" t="s">
        <v>63</v>
      </c>
      <c r="F76" s="54">
        <v>0.49791666666666301</v>
      </c>
      <c r="G76" s="42"/>
      <c r="H76" s="41">
        <f t="shared" ca="1" si="1"/>
        <v>0.53880534961217152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143</v>
      </c>
      <c r="D77" s="38">
        <v>38871</v>
      </c>
      <c r="E77" s="39" t="s">
        <v>63</v>
      </c>
      <c r="F77" s="54">
        <v>0.49861111111110801</v>
      </c>
      <c r="G77" s="42"/>
      <c r="H77" s="41">
        <f t="shared" ca="1" si="1"/>
        <v>0.65585214564315586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86</v>
      </c>
      <c r="D78" s="38">
        <v>38749</v>
      </c>
      <c r="E78" s="39" t="s">
        <v>63</v>
      </c>
      <c r="F78" s="54">
        <v>0.49930555555555201</v>
      </c>
      <c r="G78" s="42"/>
      <c r="H78" s="41">
        <f t="shared" ca="1" si="1"/>
        <v>0.31039188348044133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121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0.3675920935990884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79</v>
      </c>
      <c r="D80" s="38">
        <v>38421</v>
      </c>
      <c r="E80" s="39" t="s">
        <v>63</v>
      </c>
      <c r="F80" s="54">
        <v>0.500694444444441</v>
      </c>
      <c r="G80" s="42"/>
      <c r="H80" s="41">
        <f t="shared" ca="1" si="1"/>
        <v>0.18623724948836229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104</v>
      </c>
      <c r="D81" s="38">
        <v>39170</v>
      </c>
      <c r="E81" s="39" t="s">
        <v>63</v>
      </c>
      <c r="F81" s="54">
        <v>0.501388888888885</v>
      </c>
      <c r="G81" s="50"/>
      <c r="H81" s="41">
        <f t="shared" ca="1" si="1"/>
        <v>0.90457280389448635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132</v>
      </c>
      <c r="D82" s="38">
        <v>38960</v>
      </c>
      <c r="E82" s="39" t="s">
        <v>75</v>
      </c>
      <c r="F82" s="54">
        <v>0.50208333333333</v>
      </c>
      <c r="G82" s="42"/>
      <c r="H82" s="41">
        <f t="shared" ca="1" si="1"/>
        <v>0.91561324083882978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64</v>
      </c>
      <c r="D83" s="38">
        <v>38489</v>
      </c>
      <c r="E83" s="39" t="s">
        <v>63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153</v>
      </c>
      <c r="D84" s="38">
        <v>38793</v>
      </c>
      <c r="E84" s="39" t="s">
        <v>154</v>
      </c>
      <c r="F84" s="54">
        <v>0.50347222222221899</v>
      </c>
      <c r="G84" s="42"/>
      <c r="H84" s="41">
        <f t="shared" ref="H84:H91" ca="1" si="2">RAND()</f>
        <v>0.45153168730467286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174</v>
      </c>
      <c r="D85" s="38">
        <v>39137</v>
      </c>
      <c r="E85" s="39" t="s">
        <v>63</v>
      </c>
      <c r="F85" s="54">
        <v>0.50416666666666299</v>
      </c>
      <c r="G85" s="42"/>
      <c r="H85" s="41">
        <f t="shared" ca="1" si="2"/>
        <v>0.83698296860634513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150</v>
      </c>
      <c r="D86" s="38">
        <v>38859</v>
      </c>
      <c r="E86" s="39" t="s">
        <v>130</v>
      </c>
      <c r="F86" s="54">
        <v>0.50486111111110699</v>
      </c>
      <c r="G86" s="42"/>
      <c r="H86" s="41">
        <f t="shared" ca="1" si="2"/>
        <v>0.46092552152509403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125</v>
      </c>
      <c r="D87" s="38">
        <v>38458</v>
      </c>
      <c r="E87" s="39" t="s">
        <v>61</v>
      </c>
      <c r="F87" s="54">
        <v>0.50555555555555198</v>
      </c>
      <c r="G87" s="42"/>
      <c r="H87" s="41">
        <f t="shared" ca="1" si="2"/>
        <v>0.22502594863918013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140</v>
      </c>
      <c r="D88" s="38">
        <v>38614</v>
      </c>
      <c r="E88" s="39" t="s">
        <v>61</v>
      </c>
      <c r="F88" s="54">
        <v>0.50624999999999598</v>
      </c>
      <c r="G88" s="42"/>
      <c r="H88" s="41">
        <f t="shared" ca="1" si="2"/>
        <v>1.0050685150384653E-2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159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0.51400803349446678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148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0.42749292761642699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96</v>
      </c>
      <c r="D91" s="38">
        <v>38375</v>
      </c>
      <c r="E91" s="39" t="s">
        <v>70</v>
      </c>
      <c r="F91" s="54">
        <v>0.50833333333332897</v>
      </c>
      <c r="G91" s="42"/>
      <c r="H91" s="41">
        <f t="shared" ca="1" si="2"/>
        <v>0.38364848322621092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68</v>
      </c>
      <c r="D92" s="38">
        <v>38944</v>
      </c>
      <c r="E92" s="39" t="s">
        <v>63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162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0.18933197781287447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160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0.32983360732622991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98</v>
      </c>
      <c r="D95" s="38">
        <v>39346</v>
      </c>
      <c r="E95" s="39" t="s">
        <v>63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151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0.33604491022115623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62</v>
      </c>
      <c r="D97" s="38">
        <v>38564</v>
      </c>
      <c r="E97" s="39" t="s">
        <v>63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82</v>
      </c>
      <c r="D98" s="38">
        <v>38452</v>
      </c>
      <c r="E98" s="39" t="s">
        <v>70</v>
      </c>
      <c r="F98" s="54">
        <v>0.51319444444443996</v>
      </c>
      <c r="G98" s="46"/>
      <c r="H98" s="41">
        <f t="shared" ref="H98:H107" ca="1" si="3">RAND()</f>
        <v>0.79022239501145797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74</v>
      </c>
      <c r="D99" s="38">
        <v>38419</v>
      </c>
      <c r="E99" s="39" t="s">
        <v>75</v>
      </c>
      <c r="F99" s="54">
        <v>0.51388888888888395</v>
      </c>
      <c r="G99" s="46"/>
      <c r="H99" s="41">
        <f t="shared" ca="1" si="3"/>
        <v>0.45553063253932657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67</v>
      </c>
      <c r="D100" s="38">
        <v>38425</v>
      </c>
      <c r="E100" s="39" t="s">
        <v>63</v>
      </c>
      <c r="F100" s="54">
        <v>0.51458333333332895</v>
      </c>
      <c r="G100" s="46"/>
      <c r="H100" s="41">
        <f t="shared" ca="1" si="3"/>
        <v>0.71921574372604646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131</v>
      </c>
      <c r="D101" s="38">
        <v>38730</v>
      </c>
      <c r="E101" s="39" t="s">
        <v>63</v>
      </c>
      <c r="F101" s="54">
        <v>0.51527777777777295</v>
      </c>
      <c r="G101" s="46"/>
      <c r="H101" s="41">
        <f t="shared" ca="1" si="3"/>
        <v>0.84109257515422398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124</v>
      </c>
      <c r="D102" s="38">
        <v>38388</v>
      </c>
      <c r="E102" s="39" t="s">
        <v>100</v>
      </c>
      <c r="F102" s="54">
        <v>0.51597222222221795</v>
      </c>
      <c r="G102" s="46"/>
      <c r="H102" s="41">
        <f t="shared" ca="1" si="3"/>
        <v>0.28901758585527959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84</v>
      </c>
      <c r="D103" s="38">
        <v>38822</v>
      </c>
      <c r="E103" s="39" t="s">
        <v>85</v>
      </c>
      <c r="F103" s="54">
        <v>0.51666666666666194</v>
      </c>
      <c r="G103" s="47"/>
      <c r="H103" s="41">
        <f t="shared" ca="1" si="3"/>
        <v>6.8048902661532185E-2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155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0.9311537246290571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136</v>
      </c>
      <c r="D105" s="38">
        <v>38806</v>
      </c>
      <c r="E105" s="39" t="s">
        <v>88</v>
      </c>
      <c r="F105" s="54">
        <v>0.51805555555555105</v>
      </c>
      <c r="G105" s="46"/>
      <c r="H105" s="41">
        <f t="shared" ca="1" si="3"/>
        <v>0.43634869382504982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116</v>
      </c>
      <c r="D106" s="38">
        <v>39306</v>
      </c>
      <c r="E106" s="39" t="s">
        <v>63</v>
      </c>
      <c r="F106" s="54">
        <v>0.51874999999999505</v>
      </c>
      <c r="G106" s="46"/>
      <c r="H106" s="41">
        <f t="shared" ca="1" si="3"/>
        <v>0.34549924851329683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101</v>
      </c>
      <c r="D107" s="38">
        <v>38371</v>
      </c>
      <c r="E107" s="39" t="s">
        <v>95</v>
      </c>
      <c r="F107" s="54">
        <v>0.51944444444443905</v>
      </c>
      <c r="G107" s="46"/>
      <c r="H107" s="41">
        <f t="shared" ca="1" si="3"/>
        <v>0.74583555526235723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129</v>
      </c>
      <c r="D108" s="38">
        <v>38750</v>
      </c>
      <c r="E108" s="39" t="s">
        <v>130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107</v>
      </c>
      <c r="D109" s="38">
        <v>39347</v>
      </c>
      <c r="E109" s="39" t="s">
        <v>63</v>
      </c>
      <c r="F109" s="54">
        <v>0.52083333333332804</v>
      </c>
      <c r="G109" s="46"/>
      <c r="H109" s="41">
        <f t="shared" ref="H109:H117" ca="1" si="4">RAND()</f>
        <v>0.66686204583055797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58</v>
      </c>
      <c r="D110" s="38">
        <v>38828</v>
      </c>
      <c r="E110" s="39" t="s">
        <v>63</v>
      </c>
      <c r="F110" s="54">
        <v>0.52152777777777304</v>
      </c>
      <c r="G110" s="63"/>
      <c r="H110" s="41">
        <f t="shared" ca="1" si="4"/>
        <v>0.32717344644224367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144</v>
      </c>
      <c r="D111" s="38">
        <v>38916</v>
      </c>
      <c r="E111" s="39" t="s">
        <v>75</v>
      </c>
      <c r="F111" s="54">
        <v>0.52222222222221704</v>
      </c>
      <c r="G111" s="63"/>
      <c r="H111" s="41">
        <f t="shared" ca="1" si="4"/>
        <v>0.22337037016109951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126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6.2835917750526216E-2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103</v>
      </c>
      <c r="D113" s="38">
        <v>38970</v>
      </c>
      <c r="E113" s="39" t="s">
        <v>88</v>
      </c>
      <c r="F113" s="54">
        <v>0.52361111111110603</v>
      </c>
      <c r="G113" s="63"/>
      <c r="H113" s="41">
        <f t="shared" ca="1" si="4"/>
        <v>0.45807624523477131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93</v>
      </c>
      <c r="D114" s="38">
        <v>38477</v>
      </c>
      <c r="E114" s="39" t="s">
        <v>171</v>
      </c>
      <c r="F114" s="54">
        <v>0.52430555555555003</v>
      </c>
      <c r="G114" s="63"/>
      <c r="H114" s="41">
        <f t="shared" ca="1" si="4"/>
        <v>0.49017285795331611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89</v>
      </c>
      <c r="D115" s="38">
        <v>38756</v>
      </c>
      <c r="E115" s="39" t="s">
        <v>85</v>
      </c>
      <c r="F115" s="54">
        <v>0.52499999999999403</v>
      </c>
      <c r="G115" s="63"/>
      <c r="H115" s="41">
        <f t="shared" ca="1" si="4"/>
        <v>0.52442492827394938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81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0.61734961000321265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92</v>
      </c>
      <c r="D117" s="38">
        <v>38983</v>
      </c>
      <c r="E117" s="39" t="s">
        <v>63</v>
      </c>
      <c r="F117" s="54">
        <v>0.52638888888888302</v>
      </c>
      <c r="G117" s="64" t="s">
        <v>30</v>
      </c>
      <c r="H117" s="41">
        <f t="shared" ca="1" si="4"/>
        <v>0.94294305304069148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67"/>
  <sheetViews>
    <sheetView tabSelected="1" view="pageBreakPreview" topLeftCell="A30" zoomScaleNormal="100" zoomScaleSheetLayoutView="100" workbookViewId="0">
      <selection activeCell="I26" sqref="I26"/>
    </sheetView>
  </sheetViews>
  <sheetFormatPr defaultRowHeight="12.75" x14ac:dyDescent="0.2"/>
  <cols>
    <col min="1" max="1" width="6.125" style="65" customWidth="1"/>
    <col min="2" max="2" width="6.125" style="99" customWidth="1"/>
    <col min="3" max="3" width="10.5" style="99" customWidth="1"/>
    <col min="4" max="4" width="17.5" style="65" customWidth="1"/>
    <col min="5" max="5" width="9.625" style="65" customWidth="1"/>
    <col min="6" max="6" width="6.75" style="65" customWidth="1"/>
    <col min="7" max="7" width="19.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18.75" customHeight="1" x14ac:dyDescent="0.2">
      <c r="A1" s="224" t="s">
        <v>37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8.75" customHeight="1" x14ac:dyDescent="0.2">
      <c r="A2" s="224" t="s">
        <v>188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18.75" customHeight="1" x14ac:dyDescent="0.2">
      <c r="A3" s="224" t="s">
        <v>38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ht="18.75" customHeight="1" x14ac:dyDescent="0.2">
      <c r="A4" s="224" t="s">
        <v>189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4" customHeight="1" x14ac:dyDescent="0.2">
      <c r="A6" s="225" t="s">
        <v>200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</row>
    <row r="7" spans="1:12" s="67" customFormat="1" ht="18" customHeight="1" x14ac:dyDescent="0.2">
      <c r="A7" s="223" t="s">
        <v>39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30" t="s">
        <v>40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2"/>
    </row>
    <row r="10" spans="1:12" ht="15" customHeight="1" x14ac:dyDescent="0.2">
      <c r="A10" s="233" t="s">
        <v>201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5"/>
    </row>
    <row r="11" spans="1:12" ht="17.25" customHeight="1" x14ac:dyDescent="0.2">
      <c r="A11" s="233" t="s">
        <v>209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5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51" t="s">
        <v>190</v>
      </c>
      <c r="B13" s="72"/>
      <c r="C13" s="100"/>
      <c r="D13" s="101"/>
      <c r="E13" s="73"/>
      <c r="F13" s="146"/>
      <c r="G13" s="152" t="s">
        <v>203</v>
      </c>
      <c r="H13" s="73"/>
      <c r="I13" s="73"/>
      <c r="J13" s="73"/>
      <c r="K13" s="74"/>
      <c r="L13" s="75" t="s">
        <v>205</v>
      </c>
    </row>
    <row r="14" spans="1:12" ht="15.75" x14ac:dyDescent="0.2">
      <c r="A14" s="76" t="s">
        <v>202</v>
      </c>
      <c r="B14" s="77"/>
      <c r="C14" s="102"/>
      <c r="D14" s="103"/>
      <c r="E14" s="78"/>
      <c r="F14" s="147"/>
      <c r="G14" s="153" t="s">
        <v>210</v>
      </c>
      <c r="H14" s="78"/>
      <c r="I14" s="78"/>
      <c r="J14" s="78"/>
      <c r="K14" s="79"/>
      <c r="L14" s="175" t="s">
        <v>198</v>
      </c>
    </row>
    <row r="15" spans="1:12" ht="15" x14ac:dyDescent="0.2">
      <c r="A15" s="236" t="s">
        <v>8</v>
      </c>
      <c r="B15" s="204"/>
      <c r="C15" s="204"/>
      <c r="D15" s="204"/>
      <c r="E15" s="204"/>
      <c r="F15" s="204"/>
      <c r="G15" s="237"/>
      <c r="H15" s="203" t="s">
        <v>9</v>
      </c>
      <c r="I15" s="204"/>
      <c r="J15" s="204"/>
      <c r="K15" s="204"/>
      <c r="L15" s="205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204</v>
      </c>
      <c r="I16" s="86"/>
      <c r="J16" s="86"/>
      <c r="K16" s="86"/>
      <c r="L16" s="87"/>
    </row>
    <row r="17" spans="1:20" ht="15" x14ac:dyDescent="0.2">
      <c r="A17" s="80" t="s">
        <v>12</v>
      </c>
      <c r="B17" s="81"/>
      <c r="C17" s="81"/>
      <c r="D17" s="88"/>
      <c r="E17" s="83"/>
      <c r="F17" s="82"/>
      <c r="G17" s="154" t="s">
        <v>191</v>
      </c>
      <c r="H17" s="85" t="s">
        <v>186</v>
      </c>
      <c r="I17" s="86"/>
      <c r="J17" s="86"/>
      <c r="K17" s="86"/>
      <c r="L17" s="87"/>
    </row>
    <row r="18" spans="1:20" ht="15" x14ac:dyDescent="0.2">
      <c r="A18" s="80" t="s">
        <v>14</v>
      </c>
      <c r="B18" s="81"/>
      <c r="C18" s="81"/>
      <c r="D18" s="88"/>
      <c r="E18" s="83"/>
      <c r="F18" s="82"/>
      <c r="G18" s="154" t="s">
        <v>192</v>
      </c>
      <c r="H18" s="85" t="s">
        <v>187</v>
      </c>
      <c r="I18" s="86"/>
      <c r="J18" s="86"/>
      <c r="K18" s="86"/>
      <c r="L18" s="87"/>
    </row>
    <row r="19" spans="1:20" ht="15.75" thickBot="1" x14ac:dyDescent="0.25">
      <c r="A19" s="80" t="s">
        <v>16</v>
      </c>
      <c r="B19" s="89"/>
      <c r="C19" s="89"/>
      <c r="D19" s="90"/>
      <c r="E19" s="90"/>
      <c r="F19" s="90"/>
      <c r="G19" s="155"/>
      <c r="H19" s="85" t="s">
        <v>199</v>
      </c>
      <c r="I19" s="86"/>
      <c r="J19" s="86"/>
      <c r="K19" s="156">
        <v>135</v>
      </c>
      <c r="L19" s="157" t="s">
        <v>211</v>
      </c>
    </row>
    <row r="20" spans="1:20" ht="6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20" s="95" customFormat="1" ht="21" customHeight="1" thickTop="1" x14ac:dyDescent="0.2">
      <c r="A21" s="238" t="s">
        <v>41</v>
      </c>
      <c r="B21" s="221" t="s">
        <v>19</v>
      </c>
      <c r="C21" s="221" t="s">
        <v>42</v>
      </c>
      <c r="D21" s="221" t="s">
        <v>20</v>
      </c>
      <c r="E21" s="221" t="s">
        <v>21</v>
      </c>
      <c r="F21" s="221" t="s">
        <v>43</v>
      </c>
      <c r="G21" s="221" t="s">
        <v>22</v>
      </c>
      <c r="H21" s="221" t="s">
        <v>44</v>
      </c>
      <c r="I21" s="221" t="s">
        <v>45</v>
      </c>
      <c r="J21" s="221" t="s">
        <v>46</v>
      </c>
      <c r="K21" s="228" t="s">
        <v>47</v>
      </c>
      <c r="L21" s="240" t="s">
        <v>23</v>
      </c>
      <c r="M21" s="226" t="s">
        <v>55</v>
      </c>
      <c r="N21" s="227" t="s">
        <v>56</v>
      </c>
    </row>
    <row r="22" spans="1:20" s="95" customFormat="1" ht="13.5" customHeight="1" x14ac:dyDescent="0.2">
      <c r="A22" s="239"/>
      <c r="B22" s="222"/>
      <c r="C22" s="222"/>
      <c r="D22" s="222"/>
      <c r="E22" s="222"/>
      <c r="F22" s="222"/>
      <c r="G22" s="222"/>
      <c r="H22" s="222"/>
      <c r="I22" s="222"/>
      <c r="J22" s="222"/>
      <c r="K22" s="229"/>
      <c r="L22" s="241"/>
      <c r="M22" s="226"/>
      <c r="N22" s="227"/>
    </row>
    <row r="23" spans="1:20" s="96" customFormat="1" ht="18.75" customHeight="1" x14ac:dyDescent="0.2">
      <c r="A23" s="164">
        <v>1</v>
      </c>
      <c r="B23" s="107">
        <v>23</v>
      </c>
      <c r="C23" s="107">
        <v>10013902104</v>
      </c>
      <c r="D23" s="108" t="s">
        <v>212</v>
      </c>
      <c r="E23" s="109" t="s">
        <v>213</v>
      </c>
      <c r="F23" s="97" t="s">
        <v>185</v>
      </c>
      <c r="G23" s="137" t="s">
        <v>154</v>
      </c>
      <c r="H23" s="178">
        <v>0.13447916666666668</v>
      </c>
      <c r="I23" s="178"/>
      <c r="J23" s="145">
        <f>IFERROR($K$19*3600/(HOUR(H23)*3600+MINUTE(H23)*60+SECOND(H23)),"")</f>
        <v>41.828040278853599</v>
      </c>
      <c r="K23" s="98"/>
      <c r="L23" s="165"/>
      <c r="M23" s="106">
        <v>0.52470358796296301</v>
      </c>
      <c r="N23" s="104">
        <v>0.51249999999999596</v>
      </c>
      <c r="O23" s="65"/>
      <c r="P23" s="65"/>
      <c r="Q23" s="65"/>
      <c r="R23" s="65"/>
      <c r="S23" s="65"/>
      <c r="T23" s="65"/>
    </row>
    <row r="24" spans="1:20" s="96" customFormat="1" ht="18.75" customHeight="1" x14ac:dyDescent="0.2">
      <c r="A24" s="164">
        <v>2</v>
      </c>
      <c r="B24" s="107">
        <v>27</v>
      </c>
      <c r="C24" s="107">
        <v>10009484257</v>
      </c>
      <c r="D24" s="108" t="s">
        <v>214</v>
      </c>
      <c r="E24" s="109" t="s">
        <v>215</v>
      </c>
      <c r="F24" s="97" t="s">
        <v>185</v>
      </c>
      <c r="G24" s="137" t="s">
        <v>134</v>
      </c>
      <c r="H24" s="178">
        <v>0.13453703703703704</v>
      </c>
      <c r="I24" s="179">
        <f>H24-$H$23</f>
        <v>5.7870370370360913E-5</v>
      </c>
      <c r="J24" s="145">
        <f t="shared" ref="J24:J38" si="0">IFERROR($K$19*3600/(HOUR(H24)*3600+MINUTE(H24)*60+SECOND(H24)),"")</f>
        <v>41.810048176187202</v>
      </c>
      <c r="K24" s="98"/>
      <c r="L24" s="165"/>
      <c r="M24" s="106">
        <v>0.5149914351851852</v>
      </c>
      <c r="N24" s="104">
        <v>0.50277777777777399</v>
      </c>
      <c r="O24" s="65"/>
      <c r="P24" s="65"/>
      <c r="Q24" s="65"/>
      <c r="R24" s="65"/>
      <c r="S24" s="65"/>
      <c r="T24" s="65"/>
    </row>
    <row r="25" spans="1:20" s="96" customFormat="1" ht="18.75" customHeight="1" x14ac:dyDescent="0.2">
      <c r="A25" s="164">
        <v>3</v>
      </c>
      <c r="B25" s="107">
        <v>22</v>
      </c>
      <c r="C25" s="107">
        <v>10051516276</v>
      </c>
      <c r="D25" s="108" t="s">
        <v>216</v>
      </c>
      <c r="E25" s="109" t="s">
        <v>217</v>
      </c>
      <c r="F25" s="110" t="s">
        <v>185</v>
      </c>
      <c r="G25" s="137" t="s">
        <v>193</v>
      </c>
      <c r="H25" s="178">
        <v>0.13472222222222222</v>
      </c>
      <c r="I25" s="179">
        <f t="shared" ref="I25:I38" si="1">H25-$H$23</f>
        <v>2.4305555555553804E-4</v>
      </c>
      <c r="J25" s="145">
        <f t="shared" si="0"/>
        <v>41.75257731958763</v>
      </c>
      <c r="K25" s="98"/>
      <c r="L25" s="166"/>
      <c r="M25" s="105">
        <v>0.47557743055555557</v>
      </c>
      <c r="N25" s="104">
        <v>0.46319444444444402</v>
      </c>
    </row>
    <row r="26" spans="1:20" s="96" customFormat="1" ht="18.75" customHeight="1" x14ac:dyDescent="0.2">
      <c r="A26" s="164">
        <v>4</v>
      </c>
      <c r="B26" s="107">
        <v>20</v>
      </c>
      <c r="C26" s="107">
        <v>10036065489</v>
      </c>
      <c r="D26" s="108" t="s">
        <v>218</v>
      </c>
      <c r="E26" s="109" t="s">
        <v>219</v>
      </c>
      <c r="F26" s="110" t="s">
        <v>60</v>
      </c>
      <c r="G26" s="137" t="s">
        <v>193</v>
      </c>
      <c r="H26" s="178">
        <v>0.13480324074074074</v>
      </c>
      <c r="I26" s="179">
        <f t="shared" si="1"/>
        <v>3.2407407407405997E-4</v>
      </c>
      <c r="J26" s="145">
        <f t="shared" si="0"/>
        <v>41.727483472138751</v>
      </c>
      <c r="K26" s="98"/>
      <c r="L26" s="165"/>
      <c r="M26" s="106">
        <v>0.50898958333333333</v>
      </c>
      <c r="N26" s="104">
        <v>0.49652777777777501</v>
      </c>
      <c r="O26" s="65"/>
      <c r="P26" s="65"/>
      <c r="Q26" s="65"/>
      <c r="R26" s="65"/>
      <c r="S26" s="65"/>
      <c r="T26" s="65"/>
    </row>
    <row r="27" spans="1:20" s="96" customFormat="1" ht="18.75" customHeight="1" x14ac:dyDescent="0.2">
      <c r="A27" s="164">
        <v>5</v>
      </c>
      <c r="B27" s="107">
        <v>19</v>
      </c>
      <c r="C27" s="107">
        <v>10034909371</v>
      </c>
      <c r="D27" s="108" t="s">
        <v>220</v>
      </c>
      <c r="E27" s="109" t="s">
        <v>221</v>
      </c>
      <c r="F27" s="97" t="s">
        <v>185</v>
      </c>
      <c r="G27" s="137" t="s">
        <v>193</v>
      </c>
      <c r="H27" s="178">
        <v>0.13498842592592594</v>
      </c>
      <c r="I27" s="179">
        <f t="shared" si="1"/>
        <v>5.0925925925926485E-4</v>
      </c>
      <c r="J27" s="145">
        <f t="shared" si="0"/>
        <v>41.670239218039953</v>
      </c>
      <c r="K27" s="98"/>
      <c r="L27" s="165"/>
      <c r="M27" s="106">
        <v>0.52706354166666669</v>
      </c>
      <c r="N27" s="104">
        <v>0.51458333333332895</v>
      </c>
      <c r="O27" s="65"/>
      <c r="P27" s="65"/>
      <c r="Q27" s="65"/>
      <c r="R27" s="65"/>
      <c r="S27" s="65"/>
      <c r="T27" s="65"/>
    </row>
    <row r="28" spans="1:20" s="96" customFormat="1" ht="18.75" customHeight="1" x14ac:dyDescent="0.2">
      <c r="A28" s="164">
        <v>6</v>
      </c>
      <c r="B28" s="107">
        <v>25</v>
      </c>
      <c r="C28" s="107">
        <v>10095787480</v>
      </c>
      <c r="D28" s="108" t="s">
        <v>222</v>
      </c>
      <c r="E28" s="109" t="s">
        <v>223</v>
      </c>
      <c r="F28" s="97" t="s">
        <v>60</v>
      </c>
      <c r="G28" s="137" t="s">
        <v>154</v>
      </c>
      <c r="H28" s="178">
        <v>0.13599537037037038</v>
      </c>
      <c r="I28" s="179">
        <f t="shared" si="1"/>
        <v>1.5162037037037002E-3</v>
      </c>
      <c r="J28" s="145">
        <f t="shared" si="0"/>
        <v>41.361702127659576</v>
      </c>
      <c r="K28" s="98"/>
      <c r="L28" s="165"/>
      <c r="M28" s="106">
        <v>0.5216108796296296</v>
      </c>
      <c r="N28" s="104">
        <v>0.50902777777777397</v>
      </c>
      <c r="O28" s="65"/>
      <c r="P28" s="65"/>
      <c r="Q28" s="65"/>
      <c r="R28" s="65"/>
      <c r="S28" s="65"/>
      <c r="T28" s="65"/>
    </row>
    <row r="29" spans="1:20" s="96" customFormat="1" ht="18.75" customHeight="1" x14ac:dyDescent="0.2">
      <c r="A29" s="164">
        <v>7</v>
      </c>
      <c r="B29" s="107">
        <v>28</v>
      </c>
      <c r="C29" s="107">
        <v>10064166490</v>
      </c>
      <c r="D29" s="108" t="s">
        <v>224</v>
      </c>
      <c r="E29" s="109" t="s">
        <v>225</v>
      </c>
      <c r="F29" s="97" t="s">
        <v>60</v>
      </c>
      <c r="G29" s="137" t="s">
        <v>195</v>
      </c>
      <c r="H29" s="178">
        <v>0.13918981481481482</v>
      </c>
      <c r="I29" s="179">
        <f t="shared" si="1"/>
        <v>4.7106481481481444E-3</v>
      </c>
      <c r="J29" s="145">
        <f t="shared" si="0"/>
        <v>40.412439713953098</v>
      </c>
      <c r="K29" s="98"/>
      <c r="L29" s="165"/>
      <c r="M29" s="106"/>
      <c r="N29" s="104"/>
      <c r="O29" s="65"/>
      <c r="P29" s="65"/>
      <c r="Q29" s="65"/>
      <c r="R29" s="65"/>
      <c r="S29" s="65"/>
      <c r="T29" s="65"/>
    </row>
    <row r="30" spans="1:20" s="96" customFormat="1" ht="18.75" customHeight="1" x14ac:dyDescent="0.2">
      <c r="A30" s="164">
        <v>8</v>
      </c>
      <c r="B30" s="107">
        <v>8</v>
      </c>
      <c r="C30" s="107">
        <v>10036044978</v>
      </c>
      <c r="D30" s="108" t="s">
        <v>226</v>
      </c>
      <c r="E30" s="109" t="s">
        <v>227</v>
      </c>
      <c r="F30" s="97" t="s">
        <v>185</v>
      </c>
      <c r="G30" s="137" t="s">
        <v>63</v>
      </c>
      <c r="H30" s="178">
        <v>0.13923611111111112</v>
      </c>
      <c r="I30" s="179">
        <f t="shared" si="1"/>
        <v>4.7569444444444386E-3</v>
      </c>
      <c r="J30" s="145">
        <f t="shared" si="0"/>
        <v>40.399002493765586</v>
      </c>
      <c r="K30" s="98"/>
      <c r="L30" s="165"/>
      <c r="M30" s="106"/>
      <c r="N30" s="104"/>
      <c r="O30" s="65"/>
      <c r="P30" s="65"/>
      <c r="Q30" s="65"/>
      <c r="R30" s="65"/>
      <c r="S30" s="65"/>
      <c r="T30" s="65"/>
    </row>
    <row r="31" spans="1:20" s="96" customFormat="1" ht="18.75" customHeight="1" x14ac:dyDescent="0.2">
      <c r="A31" s="164">
        <v>9</v>
      </c>
      <c r="B31" s="107">
        <v>4</v>
      </c>
      <c r="C31" s="107">
        <v>10036035177</v>
      </c>
      <c r="D31" s="108" t="s">
        <v>228</v>
      </c>
      <c r="E31" s="109" t="s">
        <v>229</v>
      </c>
      <c r="F31" s="97" t="s">
        <v>185</v>
      </c>
      <c r="G31" s="137" t="s">
        <v>63</v>
      </c>
      <c r="H31" s="178">
        <v>0.13923611111111112</v>
      </c>
      <c r="I31" s="179">
        <f t="shared" si="1"/>
        <v>4.7569444444444386E-3</v>
      </c>
      <c r="J31" s="145">
        <f t="shared" si="0"/>
        <v>40.399002493765586</v>
      </c>
      <c r="K31" s="98"/>
      <c r="L31" s="165"/>
      <c r="M31" s="106"/>
      <c r="N31" s="104"/>
      <c r="O31" s="65"/>
      <c r="P31" s="65"/>
      <c r="Q31" s="65"/>
      <c r="R31" s="65"/>
      <c r="S31" s="65"/>
      <c r="T31" s="65"/>
    </row>
    <row r="32" spans="1:20" s="96" customFormat="1" ht="18.75" customHeight="1" x14ac:dyDescent="0.2">
      <c r="A32" s="164">
        <v>10</v>
      </c>
      <c r="B32" s="107">
        <v>21</v>
      </c>
      <c r="C32" s="107">
        <v>10034938875</v>
      </c>
      <c r="D32" s="108" t="s">
        <v>230</v>
      </c>
      <c r="E32" s="109" t="s">
        <v>231</v>
      </c>
      <c r="F32" s="97" t="s">
        <v>185</v>
      </c>
      <c r="G32" s="137" t="s">
        <v>193</v>
      </c>
      <c r="H32" s="178">
        <v>0.14658564814814815</v>
      </c>
      <c r="I32" s="179">
        <f t="shared" si="1"/>
        <v>1.2106481481481468E-2</v>
      </c>
      <c r="J32" s="145">
        <f t="shared" si="0"/>
        <v>38.373470193446508</v>
      </c>
      <c r="K32" s="98"/>
      <c r="L32" s="165"/>
      <c r="M32" s="106"/>
      <c r="N32" s="104"/>
      <c r="O32" s="65"/>
      <c r="P32" s="65"/>
      <c r="Q32" s="65"/>
      <c r="R32" s="65"/>
      <c r="S32" s="65"/>
      <c r="T32" s="65"/>
    </row>
    <row r="33" spans="1:20" s="96" customFormat="1" ht="24.75" customHeight="1" x14ac:dyDescent="0.2">
      <c r="A33" s="164">
        <v>11</v>
      </c>
      <c r="B33" s="107">
        <v>7</v>
      </c>
      <c r="C33" s="107">
        <v>10036017191</v>
      </c>
      <c r="D33" s="108" t="s">
        <v>232</v>
      </c>
      <c r="E33" s="109" t="s">
        <v>233</v>
      </c>
      <c r="F33" s="97" t="s">
        <v>185</v>
      </c>
      <c r="G33" s="137" t="s">
        <v>267</v>
      </c>
      <c r="H33" s="178">
        <v>0.14662037037037037</v>
      </c>
      <c r="I33" s="179">
        <f t="shared" si="1"/>
        <v>1.2141203703703696E-2</v>
      </c>
      <c r="J33" s="145">
        <f t="shared" si="0"/>
        <v>38.364382696558259</v>
      </c>
      <c r="K33" s="98"/>
      <c r="L33" s="165"/>
      <c r="M33" s="106"/>
      <c r="N33" s="104"/>
      <c r="O33" s="65"/>
      <c r="P33" s="65"/>
      <c r="Q33" s="65"/>
      <c r="R33" s="65"/>
      <c r="S33" s="65"/>
      <c r="T33" s="65"/>
    </row>
    <row r="34" spans="1:20" s="96" customFormat="1" ht="18.75" customHeight="1" x14ac:dyDescent="0.2">
      <c r="A34" s="164">
        <v>12</v>
      </c>
      <c r="B34" s="107">
        <v>13</v>
      </c>
      <c r="C34" s="107">
        <v>10117503962</v>
      </c>
      <c r="D34" s="108" t="s">
        <v>234</v>
      </c>
      <c r="E34" s="109" t="s">
        <v>235</v>
      </c>
      <c r="F34" s="97" t="s">
        <v>60</v>
      </c>
      <c r="G34" s="137" t="s">
        <v>194</v>
      </c>
      <c r="H34" s="178">
        <v>0.1466550925925926</v>
      </c>
      <c r="I34" s="179">
        <f t="shared" si="1"/>
        <v>1.2175925925925923E-2</v>
      </c>
      <c r="J34" s="145">
        <f t="shared" si="0"/>
        <v>38.355299502801671</v>
      </c>
      <c r="K34" s="98"/>
      <c r="L34" s="165"/>
      <c r="M34" s="106"/>
      <c r="N34" s="104"/>
      <c r="O34" s="65"/>
      <c r="P34" s="65"/>
      <c r="Q34" s="65"/>
      <c r="R34" s="65"/>
      <c r="S34" s="65"/>
      <c r="T34" s="65"/>
    </row>
    <row r="35" spans="1:20" s="96" customFormat="1" ht="18.75" customHeight="1" x14ac:dyDescent="0.2">
      <c r="A35" s="164">
        <v>13</v>
      </c>
      <c r="B35" s="107">
        <v>24</v>
      </c>
      <c r="C35" s="107">
        <v>10034907755</v>
      </c>
      <c r="D35" s="108" t="s">
        <v>236</v>
      </c>
      <c r="E35" s="109" t="s">
        <v>237</v>
      </c>
      <c r="F35" s="97" t="s">
        <v>185</v>
      </c>
      <c r="G35" s="137" t="s">
        <v>154</v>
      </c>
      <c r="H35" s="178">
        <v>0.14668981481481483</v>
      </c>
      <c r="I35" s="179">
        <f t="shared" si="1"/>
        <v>1.2210648148148151E-2</v>
      </c>
      <c r="J35" s="145">
        <f t="shared" si="0"/>
        <v>38.346220609121033</v>
      </c>
      <c r="K35" s="98"/>
      <c r="L35" s="165"/>
      <c r="M35" s="106"/>
      <c r="N35" s="104"/>
      <c r="O35" s="65"/>
      <c r="P35" s="65"/>
      <c r="Q35" s="65"/>
      <c r="R35" s="65"/>
      <c r="S35" s="65"/>
      <c r="T35" s="65"/>
    </row>
    <row r="36" spans="1:20" s="96" customFormat="1" ht="18.75" customHeight="1" x14ac:dyDescent="0.2">
      <c r="A36" s="164">
        <v>14</v>
      </c>
      <c r="B36" s="107">
        <v>17</v>
      </c>
      <c r="C36" s="107">
        <v>10119756180</v>
      </c>
      <c r="D36" s="108" t="s">
        <v>238</v>
      </c>
      <c r="E36" s="109" t="s">
        <v>239</v>
      </c>
      <c r="F36" s="97" t="s">
        <v>60</v>
      </c>
      <c r="G36" s="137" t="s">
        <v>194</v>
      </c>
      <c r="H36" s="178">
        <v>0.14673611111111109</v>
      </c>
      <c r="I36" s="179">
        <f t="shared" si="1"/>
        <v>1.2256944444444418E-2</v>
      </c>
      <c r="J36" s="145">
        <f t="shared" si="0"/>
        <v>38.334122101277806</v>
      </c>
      <c r="K36" s="98"/>
      <c r="L36" s="165"/>
      <c r="M36" s="106"/>
      <c r="N36" s="104"/>
      <c r="O36" s="65"/>
      <c r="P36" s="65"/>
      <c r="Q36" s="65"/>
      <c r="R36" s="65"/>
      <c r="S36" s="65"/>
      <c r="T36" s="65"/>
    </row>
    <row r="37" spans="1:20" s="96" customFormat="1" ht="18.75" customHeight="1" x14ac:dyDescent="0.2">
      <c r="A37" s="164">
        <v>15</v>
      </c>
      <c r="B37" s="107">
        <v>1</v>
      </c>
      <c r="C37" s="107">
        <v>10061950042</v>
      </c>
      <c r="D37" s="108" t="s">
        <v>240</v>
      </c>
      <c r="E37" s="109" t="s">
        <v>241</v>
      </c>
      <c r="F37" s="97" t="s">
        <v>60</v>
      </c>
      <c r="G37" s="137" t="s">
        <v>264</v>
      </c>
      <c r="H37" s="178">
        <v>0.14679398148148148</v>
      </c>
      <c r="I37" s="179">
        <f t="shared" si="1"/>
        <v>1.2314814814814806E-2</v>
      </c>
      <c r="J37" s="145">
        <f t="shared" si="0"/>
        <v>38.31900969802097</v>
      </c>
      <c r="K37" s="98"/>
      <c r="L37" s="165"/>
      <c r="M37" s="106"/>
      <c r="N37" s="104"/>
      <c r="O37" s="65"/>
      <c r="P37" s="65"/>
      <c r="Q37" s="65"/>
      <c r="R37" s="65"/>
      <c r="S37" s="65"/>
      <c r="T37" s="65"/>
    </row>
    <row r="38" spans="1:20" s="96" customFormat="1" ht="18.75" customHeight="1" x14ac:dyDescent="0.2">
      <c r="A38" s="164">
        <v>16</v>
      </c>
      <c r="B38" s="107">
        <v>10</v>
      </c>
      <c r="C38" s="107">
        <v>10081180694</v>
      </c>
      <c r="D38" s="108" t="s">
        <v>242</v>
      </c>
      <c r="E38" s="109" t="s">
        <v>243</v>
      </c>
      <c r="F38" s="97" t="s">
        <v>60</v>
      </c>
      <c r="G38" s="137" t="s">
        <v>194</v>
      </c>
      <c r="H38" s="178">
        <v>0.15678240740740743</v>
      </c>
      <c r="I38" s="179">
        <f t="shared" si="1"/>
        <v>2.2303240740740748E-2</v>
      </c>
      <c r="J38" s="145">
        <f t="shared" si="0"/>
        <v>35.877749889266205</v>
      </c>
      <c r="K38" s="98"/>
      <c r="L38" s="165"/>
      <c r="M38" s="106"/>
      <c r="N38" s="104"/>
      <c r="O38" s="65"/>
      <c r="P38" s="65"/>
      <c r="Q38" s="65"/>
      <c r="R38" s="65"/>
      <c r="S38" s="65"/>
      <c r="T38" s="65"/>
    </row>
    <row r="39" spans="1:20" s="96" customFormat="1" ht="18.75" customHeight="1" x14ac:dyDescent="0.2">
      <c r="A39" s="164" t="s">
        <v>206</v>
      </c>
      <c r="B39" s="107">
        <v>26</v>
      </c>
      <c r="C39" s="107">
        <v>10015063070</v>
      </c>
      <c r="D39" s="108" t="s">
        <v>244</v>
      </c>
      <c r="E39" s="109" t="s">
        <v>245</v>
      </c>
      <c r="F39" s="97" t="s">
        <v>185</v>
      </c>
      <c r="G39" s="137" t="s">
        <v>134</v>
      </c>
      <c r="H39" s="178"/>
      <c r="I39" s="179"/>
      <c r="J39" s="145"/>
      <c r="K39" s="98"/>
      <c r="L39" s="165"/>
      <c r="M39" s="106"/>
      <c r="N39" s="104"/>
      <c r="O39" s="65"/>
      <c r="P39" s="65"/>
      <c r="Q39" s="65"/>
      <c r="R39" s="65"/>
      <c r="S39" s="65"/>
      <c r="T39" s="65"/>
    </row>
    <row r="40" spans="1:20" s="96" customFormat="1" ht="18.75" customHeight="1" x14ac:dyDescent="0.2">
      <c r="A40" s="164" t="s">
        <v>206</v>
      </c>
      <c r="B40" s="107">
        <v>29</v>
      </c>
      <c r="C40" s="107">
        <v>10015328509</v>
      </c>
      <c r="D40" s="108" t="s">
        <v>246</v>
      </c>
      <c r="E40" s="109" t="s">
        <v>247</v>
      </c>
      <c r="F40" s="97" t="s">
        <v>185</v>
      </c>
      <c r="G40" s="137" t="s">
        <v>265</v>
      </c>
      <c r="H40" s="178"/>
      <c r="I40" s="179"/>
      <c r="J40" s="145"/>
      <c r="K40" s="98"/>
      <c r="L40" s="165"/>
      <c r="M40" s="106"/>
      <c r="N40" s="104"/>
      <c r="O40" s="65"/>
      <c r="P40" s="65"/>
      <c r="Q40" s="65"/>
      <c r="R40" s="65"/>
      <c r="S40" s="65"/>
      <c r="T40" s="65"/>
    </row>
    <row r="41" spans="1:20" s="96" customFormat="1" ht="18.75" customHeight="1" x14ac:dyDescent="0.2">
      <c r="A41" s="164" t="s">
        <v>206</v>
      </c>
      <c r="B41" s="107">
        <v>5</v>
      </c>
      <c r="C41" s="107">
        <v>10034975049</v>
      </c>
      <c r="D41" s="108" t="s">
        <v>248</v>
      </c>
      <c r="E41" s="109" t="s">
        <v>249</v>
      </c>
      <c r="F41" s="97" t="s">
        <v>185</v>
      </c>
      <c r="G41" s="137" t="s">
        <v>63</v>
      </c>
      <c r="H41" s="178"/>
      <c r="I41" s="179"/>
      <c r="J41" s="145"/>
      <c r="K41" s="98"/>
      <c r="L41" s="165"/>
      <c r="M41" s="106"/>
      <c r="N41" s="104"/>
      <c r="O41" s="65"/>
      <c r="P41" s="65"/>
      <c r="Q41" s="65"/>
      <c r="R41" s="65"/>
      <c r="S41" s="65"/>
      <c r="T41" s="65"/>
    </row>
    <row r="42" spans="1:20" s="96" customFormat="1" ht="18.75" customHeight="1" x14ac:dyDescent="0.2">
      <c r="A42" s="164" t="s">
        <v>206</v>
      </c>
      <c r="B42" s="107">
        <v>6</v>
      </c>
      <c r="C42" s="107">
        <v>10036078122</v>
      </c>
      <c r="D42" s="108" t="s">
        <v>250</v>
      </c>
      <c r="E42" s="109" t="s">
        <v>251</v>
      </c>
      <c r="F42" s="97" t="s">
        <v>60</v>
      </c>
      <c r="G42" s="137" t="s">
        <v>63</v>
      </c>
      <c r="H42" s="178"/>
      <c r="I42" s="179"/>
      <c r="J42" s="145"/>
      <c r="K42" s="98"/>
      <c r="L42" s="165"/>
      <c r="M42" s="106"/>
      <c r="N42" s="104"/>
      <c r="O42" s="65"/>
      <c r="P42" s="65"/>
      <c r="Q42" s="65"/>
      <c r="R42" s="65"/>
      <c r="S42" s="65"/>
      <c r="T42" s="65"/>
    </row>
    <row r="43" spans="1:20" s="96" customFormat="1" ht="18.75" customHeight="1" x14ac:dyDescent="0.2">
      <c r="A43" s="164" t="s">
        <v>206</v>
      </c>
      <c r="B43" s="107">
        <v>31</v>
      </c>
      <c r="C43" s="107">
        <v>10034993035</v>
      </c>
      <c r="D43" s="108" t="s">
        <v>252</v>
      </c>
      <c r="E43" s="109" t="s">
        <v>253</v>
      </c>
      <c r="F43" s="97" t="s">
        <v>185</v>
      </c>
      <c r="G43" s="137" t="s">
        <v>195</v>
      </c>
      <c r="H43" s="178"/>
      <c r="I43" s="179"/>
      <c r="J43" s="145"/>
      <c r="K43" s="98"/>
      <c r="L43" s="165"/>
      <c r="M43" s="106"/>
      <c r="N43" s="104"/>
      <c r="O43" s="65"/>
      <c r="P43" s="65"/>
      <c r="Q43" s="65"/>
      <c r="R43" s="65"/>
      <c r="S43" s="65"/>
      <c r="T43" s="65"/>
    </row>
    <row r="44" spans="1:20" s="96" customFormat="1" ht="18.75" customHeight="1" x14ac:dyDescent="0.2">
      <c r="A44" s="164" t="s">
        <v>206</v>
      </c>
      <c r="B44" s="107">
        <v>15</v>
      </c>
      <c r="C44" s="107">
        <v>10119735467</v>
      </c>
      <c r="D44" s="108" t="s">
        <v>254</v>
      </c>
      <c r="E44" s="109" t="s">
        <v>255</v>
      </c>
      <c r="F44" s="97" t="s">
        <v>169</v>
      </c>
      <c r="G44" s="137" t="s">
        <v>194</v>
      </c>
      <c r="H44" s="178"/>
      <c r="I44" s="179"/>
      <c r="J44" s="145"/>
      <c r="K44" s="98"/>
      <c r="L44" s="165"/>
      <c r="M44" s="106"/>
      <c r="N44" s="104"/>
      <c r="O44" s="65"/>
      <c r="P44" s="65"/>
      <c r="Q44" s="65"/>
      <c r="R44" s="65"/>
      <c r="S44" s="65"/>
      <c r="T44" s="65"/>
    </row>
    <row r="45" spans="1:20" s="96" customFormat="1" ht="18.75" customHeight="1" x14ac:dyDescent="0.2">
      <c r="A45" s="164" t="s">
        <v>206</v>
      </c>
      <c r="B45" s="107">
        <v>9</v>
      </c>
      <c r="C45" s="107">
        <v>10094000963</v>
      </c>
      <c r="D45" s="108" t="s">
        <v>256</v>
      </c>
      <c r="E45" s="109" t="s">
        <v>257</v>
      </c>
      <c r="F45" s="97" t="s">
        <v>169</v>
      </c>
      <c r="G45" s="137" t="s">
        <v>266</v>
      </c>
      <c r="H45" s="178"/>
      <c r="I45" s="179"/>
      <c r="J45" s="145"/>
      <c r="K45" s="98"/>
      <c r="L45" s="165"/>
      <c r="M45" s="106"/>
      <c r="N45" s="104"/>
      <c r="O45" s="65"/>
      <c r="P45" s="65"/>
      <c r="Q45" s="65"/>
      <c r="R45" s="65"/>
      <c r="S45" s="65"/>
      <c r="T45" s="65"/>
    </row>
    <row r="46" spans="1:20" s="96" customFormat="1" ht="18.75" customHeight="1" x14ac:dyDescent="0.2">
      <c r="A46" s="164" t="s">
        <v>206</v>
      </c>
      <c r="B46" s="107">
        <v>11</v>
      </c>
      <c r="C46" s="107">
        <v>10077619582</v>
      </c>
      <c r="D46" s="108" t="s">
        <v>258</v>
      </c>
      <c r="E46" s="109" t="s">
        <v>259</v>
      </c>
      <c r="F46" s="97" t="s">
        <v>169</v>
      </c>
      <c r="G46" s="137" t="s">
        <v>194</v>
      </c>
      <c r="H46" s="178"/>
      <c r="I46" s="179"/>
      <c r="J46" s="145"/>
      <c r="K46" s="98"/>
      <c r="L46" s="165"/>
      <c r="M46" s="106"/>
      <c r="N46" s="104"/>
      <c r="O46" s="65"/>
      <c r="P46" s="65"/>
      <c r="Q46" s="65"/>
      <c r="R46" s="65"/>
      <c r="S46" s="65"/>
      <c r="T46" s="65"/>
    </row>
    <row r="47" spans="1:20" s="96" customFormat="1" ht="18.75" customHeight="1" x14ac:dyDescent="0.2">
      <c r="A47" s="164" t="s">
        <v>206</v>
      </c>
      <c r="B47" s="107">
        <v>12</v>
      </c>
      <c r="C47" s="107">
        <v>10095959858</v>
      </c>
      <c r="D47" s="108" t="s">
        <v>260</v>
      </c>
      <c r="E47" s="109" t="s">
        <v>261</v>
      </c>
      <c r="F47" s="97" t="s">
        <v>60</v>
      </c>
      <c r="G47" s="137" t="s">
        <v>194</v>
      </c>
      <c r="H47" s="178"/>
      <c r="I47" s="179"/>
      <c r="J47" s="145"/>
      <c r="K47" s="98"/>
      <c r="L47" s="165"/>
      <c r="M47" s="106"/>
      <c r="N47" s="104"/>
      <c r="O47" s="65"/>
      <c r="P47" s="65"/>
      <c r="Q47" s="65"/>
      <c r="R47" s="65"/>
      <c r="S47" s="65"/>
      <c r="T47" s="65"/>
    </row>
    <row r="48" spans="1:20" s="96" customFormat="1" ht="18.75" customHeight="1" thickBot="1" x14ac:dyDescent="0.25">
      <c r="A48" s="167" t="s">
        <v>206</v>
      </c>
      <c r="B48" s="168">
        <v>14</v>
      </c>
      <c r="C48" s="168">
        <v>10034974544</v>
      </c>
      <c r="D48" s="169" t="s">
        <v>262</v>
      </c>
      <c r="E48" s="170" t="s">
        <v>263</v>
      </c>
      <c r="F48" s="242" t="s">
        <v>60</v>
      </c>
      <c r="G48" s="171" t="s">
        <v>194</v>
      </c>
      <c r="H48" s="243"/>
      <c r="I48" s="244"/>
      <c r="J48" s="172"/>
      <c r="K48" s="176"/>
      <c r="L48" s="177"/>
      <c r="M48" s="106"/>
      <c r="N48" s="104"/>
      <c r="O48" s="65"/>
      <c r="P48" s="65"/>
      <c r="Q48" s="65"/>
      <c r="R48" s="65"/>
      <c r="S48" s="65"/>
      <c r="T48" s="65"/>
    </row>
    <row r="49" spans="1:12" ht="6.75" customHeight="1" thickTop="1" thickBot="1" x14ac:dyDescent="0.25">
      <c r="A49" s="158"/>
      <c r="B49" s="159"/>
      <c r="C49" s="159"/>
      <c r="D49" s="160"/>
      <c r="E49" s="161"/>
      <c r="F49" s="111"/>
      <c r="G49" s="162"/>
      <c r="H49" s="163"/>
      <c r="I49" s="163"/>
      <c r="J49" s="163"/>
      <c r="K49" s="163"/>
      <c r="L49" s="163"/>
    </row>
    <row r="50" spans="1:12" ht="15.75" thickTop="1" x14ac:dyDescent="0.2">
      <c r="A50" s="215" t="s">
        <v>48</v>
      </c>
      <c r="B50" s="216"/>
      <c r="C50" s="216"/>
      <c r="D50" s="216"/>
      <c r="E50" s="216"/>
      <c r="F50" s="216"/>
      <c r="G50" s="216" t="s">
        <v>49</v>
      </c>
      <c r="H50" s="216"/>
      <c r="I50" s="216"/>
      <c r="J50" s="216"/>
      <c r="K50" s="216"/>
      <c r="L50" s="217"/>
    </row>
    <row r="51" spans="1:12" x14ac:dyDescent="0.2">
      <c r="A51" s="174" t="s">
        <v>207</v>
      </c>
      <c r="B51" s="113"/>
      <c r="C51" s="114"/>
      <c r="D51" s="113"/>
      <c r="E51" s="115"/>
      <c r="F51" s="116"/>
      <c r="G51" s="117" t="s">
        <v>175</v>
      </c>
      <c r="H51" s="173">
        <v>9</v>
      </c>
      <c r="I51" s="119"/>
      <c r="J51" s="120"/>
      <c r="K51" s="138" t="s">
        <v>183</v>
      </c>
      <c r="L51" s="122">
        <f>COUNTIF(F23:F48,"ЗМС")</f>
        <v>0</v>
      </c>
    </row>
    <row r="52" spans="1:12" x14ac:dyDescent="0.2">
      <c r="A52" s="174" t="s">
        <v>208</v>
      </c>
      <c r="B52" s="113"/>
      <c r="C52" s="123"/>
      <c r="D52" s="113"/>
      <c r="E52" s="124"/>
      <c r="F52" s="125"/>
      <c r="G52" s="126" t="s">
        <v>176</v>
      </c>
      <c r="H52" s="118">
        <f>H53+H58</f>
        <v>26</v>
      </c>
      <c r="I52" s="127"/>
      <c r="J52" s="128"/>
      <c r="K52" s="138" t="s">
        <v>184</v>
      </c>
      <c r="L52" s="122">
        <f>COUNTIF(F23:F48,"МСМК")</f>
        <v>0</v>
      </c>
    </row>
    <row r="53" spans="1:12" x14ac:dyDescent="0.2">
      <c r="A53" s="174" t="s">
        <v>196</v>
      </c>
      <c r="B53" s="113"/>
      <c r="C53" s="129"/>
      <c r="D53" s="113"/>
      <c r="E53" s="124"/>
      <c r="F53" s="125"/>
      <c r="G53" s="126" t="s">
        <v>177</v>
      </c>
      <c r="H53" s="118">
        <f>H54+H55+H56+H57</f>
        <v>26</v>
      </c>
      <c r="I53" s="127"/>
      <c r="J53" s="128"/>
      <c r="K53" s="138" t="s">
        <v>185</v>
      </c>
      <c r="L53" s="122">
        <f>COUNTIF(F23:F48,"МС")</f>
        <v>13</v>
      </c>
    </row>
    <row r="54" spans="1:12" x14ac:dyDescent="0.2">
      <c r="A54" s="174" t="s">
        <v>197</v>
      </c>
      <c r="B54" s="113"/>
      <c r="C54" s="129"/>
      <c r="D54" s="113"/>
      <c r="E54" s="124"/>
      <c r="F54" s="125"/>
      <c r="G54" s="126" t="s">
        <v>178</v>
      </c>
      <c r="H54" s="118">
        <f>COUNT(A23:A156)</f>
        <v>16</v>
      </c>
      <c r="I54" s="127"/>
      <c r="J54" s="128"/>
      <c r="K54" s="121" t="s">
        <v>60</v>
      </c>
      <c r="L54" s="122">
        <f>COUNTIF(F23:F48,"КМС")</f>
        <v>10</v>
      </c>
    </row>
    <row r="55" spans="1:12" x14ac:dyDescent="0.2">
      <c r="A55" s="112"/>
      <c r="B55" s="113"/>
      <c r="C55" s="129"/>
      <c r="D55" s="113"/>
      <c r="E55" s="124"/>
      <c r="F55" s="125"/>
      <c r="G55" s="126" t="s">
        <v>179</v>
      </c>
      <c r="H55" s="118">
        <f>COUNTIF(A23:A155,"ЛИМ")</f>
        <v>0</v>
      </c>
      <c r="I55" s="127"/>
      <c r="J55" s="128"/>
      <c r="K55" s="121" t="s">
        <v>169</v>
      </c>
      <c r="L55" s="122">
        <f>COUNTIF(F23:F48,"1 СР")</f>
        <v>3</v>
      </c>
    </row>
    <row r="56" spans="1:12" x14ac:dyDescent="0.2">
      <c r="A56" s="112"/>
      <c r="B56" s="113"/>
      <c r="C56" s="113"/>
      <c r="D56" s="113"/>
      <c r="E56" s="124"/>
      <c r="F56" s="125"/>
      <c r="G56" s="126" t="s">
        <v>180</v>
      </c>
      <c r="H56" s="118">
        <f>COUNTIF(A23:A155,"НФ")</f>
        <v>10</v>
      </c>
      <c r="I56" s="127"/>
      <c r="J56" s="128"/>
      <c r="K56" s="121" t="s">
        <v>168</v>
      </c>
      <c r="L56" s="122">
        <f>COUNTIF(F23:F48,"2 СР")</f>
        <v>0</v>
      </c>
    </row>
    <row r="57" spans="1:12" x14ac:dyDescent="0.2">
      <c r="A57" s="112"/>
      <c r="B57" s="113"/>
      <c r="C57" s="113"/>
      <c r="D57" s="113"/>
      <c r="E57" s="124"/>
      <c r="F57" s="125"/>
      <c r="G57" s="126" t="s">
        <v>181</v>
      </c>
      <c r="H57" s="118">
        <f>COUNTIF(A23:A155,"ДСКВ")</f>
        <v>0</v>
      </c>
      <c r="I57" s="127"/>
      <c r="J57" s="128"/>
      <c r="K57" s="121" t="s">
        <v>167</v>
      </c>
      <c r="L57" s="122">
        <f>COUNTIF(F23:F49,"3 СР")</f>
        <v>0</v>
      </c>
    </row>
    <row r="58" spans="1:12" x14ac:dyDescent="0.2">
      <c r="A58" s="112"/>
      <c r="B58" s="113"/>
      <c r="C58" s="113"/>
      <c r="D58" s="113"/>
      <c r="E58" s="130"/>
      <c r="F58" s="131"/>
      <c r="G58" s="126" t="s">
        <v>182</v>
      </c>
      <c r="H58" s="118">
        <f>COUNTIF(A23:A155,"НС")</f>
        <v>0</v>
      </c>
      <c r="I58" s="132"/>
      <c r="J58" s="133"/>
      <c r="K58" s="138"/>
      <c r="L58" s="139"/>
    </row>
    <row r="59" spans="1:12" ht="8.25" customHeight="1" x14ac:dyDescent="0.2">
      <c r="A59" s="112"/>
      <c r="B59" s="134"/>
      <c r="C59" s="134"/>
      <c r="D59" s="113"/>
      <c r="E59" s="135"/>
      <c r="F59" s="140"/>
      <c r="G59" s="140"/>
      <c r="H59" s="141"/>
      <c r="I59" s="142"/>
      <c r="J59" s="143"/>
      <c r="K59" s="140"/>
      <c r="L59" s="136"/>
    </row>
    <row r="60" spans="1:12" ht="15.75" x14ac:dyDescent="0.2">
      <c r="A60" s="218" t="s">
        <v>50</v>
      </c>
      <c r="B60" s="219"/>
      <c r="C60" s="219"/>
      <c r="D60" s="219"/>
      <c r="E60" s="219"/>
      <c r="F60" s="219" t="s">
        <v>51</v>
      </c>
      <c r="G60" s="219"/>
      <c r="H60" s="219"/>
      <c r="I60" s="219" t="s">
        <v>52</v>
      </c>
      <c r="J60" s="219"/>
      <c r="K60" s="219"/>
      <c r="L60" s="220"/>
    </row>
    <row r="61" spans="1:12" x14ac:dyDescent="0.2">
      <c r="A61" s="206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8"/>
    </row>
    <row r="62" spans="1:12" x14ac:dyDescent="0.2">
      <c r="A62" s="148"/>
      <c r="B62" s="149"/>
      <c r="C62" s="149"/>
      <c r="D62" s="149"/>
      <c r="E62" s="144"/>
      <c r="F62" s="149"/>
      <c r="G62" s="149"/>
      <c r="H62" s="141"/>
      <c r="I62" s="141"/>
      <c r="J62" s="149"/>
      <c r="K62" s="149"/>
      <c r="L62" s="150"/>
    </row>
    <row r="63" spans="1:12" x14ac:dyDescent="0.2">
      <c r="A63" s="148"/>
      <c r="B63" s="149"/>
      <c r="C63" s="149"/>
      <c r="D63" s="149"/>
      <c r="E63" s="144"/>
      <c r="F63" s="149"/>
      <c r="G63" s="149"/>
      <c r="H63" s="141"/>
      <c r="I63" s="141"/>
      <c r="J63" s="149"/>
      <c r="K63" s="149"/>
      <c r="L63" s="150"/>
    </row>
    <row r="64" spans="1:12" x14ac:dyDescent="0.2">
      <c r="A64" s="209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1"/>
    </row>
    <row r="65" spans="1:12" x14ac:dyDescent="0.2">
      <c r="A65" s="212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4"/>
    </row>
    <row r="66" spans="1:12" ht="16.5" thickBot="1" x14ac:dyDescent="0.25">
      <c r="A66" s="201"/>
      <c r="B66" s="200"/>
      <c r="C66" s="200"/>
      <c r="D66" s="200"/>
      <c r="E66" s="200"/>
      <c r="F66" s="200" t="str">
        <f>G17</f>
        <v>Афанасьева Е.А. (ВК, г. Верхняя Пышма)</v>
      </c>
      <c r="G66" s="200"/>
      <c r="H66" s="200"/>
      <c r="I66" s="200" t="str">
        <f>G18</f>
        <v>Шатрыгина Е.В. (ВК, г. Верхняя Пышма)</v>
      </c>
      <c r="J66" s="200"/>
      <c r="K66" s="200"/>
      <c r="L66" s="202"/>
    </row>
    <row r="67" spans="1:12" ht="13.5" thickTop="1" x14ac:dyDescent="0.2"/>
  </sheetData>
  <sortState ref="A23:U120">
    <sortCondition ref="A23:A120"/>
  </sortState>
  <mergeCells count="39"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J21:J22"/>
    <mergeCell ref="A7:L7"/>
    <mergeCell ref="A1:L1"/>
    <mergeCell ref="A2:L2"/>
    <mergeCell ref="A3:L3"/>
    <mergeCell ref="A4:L4"/>
    <mergeCell ref="A6:L6"/>
    <mergeCell ref="F66:H66"/>
    <mergeCell ref="A66:E66"/>
    <mergeCell ref="I66:L66"/>
    <mergeCell ref="H15:L15"/>
    <mergeCell ref="A61:E61"/>
    <mergeCell ref="F61:L61"/>
    <mergeCell ref="A64:E64"/>
    <mergeCell ref="F64:L64"/>
    <mergeCell ref="A65:E65"/>
    <mergeCell ref="F65:L65"/>
    <mergeCell ref="A50:F50"/>
    <mergeCell ref="G50:L50"/>
    <mergeCell ref="A60:E60"/>
    <mergeCell ref="I60:L60"/>
    <mergeCell ref="F60:H60"/>
    <mergeCell ref="I21:I2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9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групповая гонка</vt:lpstr>
      <vt:lpstr>'групповая гонка'!Заголовки_для_печати</vt:lpstr>
      <vt:lpstr>'Стартовый протокол'!Заголовки_для_печати</vt:lpstr>
      <vt:lpstr>'групповая гонка'!Область_печати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2021-09-01T10:28:53Z</dcterms:modified>
</cp:coreProperties>
</file>