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codeName="ЭтаКнига" defaultThemeVersion="124226"/>
  <bookViews>
    <workbookView xWindow="0" yWindow="0" windowWidth="28800" windowHeight="12435" tabRatio="789"/>
  </bookViews>
  <sheets>
    <sheet name="Гит с ходу 200 м жен" sheetId="92" r:id="rId1"/>
  </sheets>
  <externalReferences>
    <externalReference r:id="rId2"/>
  </externalReferences>
  <definedNames>
    <definedName name="_xlnm.Print_Titles" localSheetId="0">'Гит с ходу 200 м жен'!$21:$21</definedName>
    <definedName name="_xlnm.Print_Area" localSheetId="0">'Гит с ходу 200 м жен'!$A$1:$M$57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92"/>
  <c r="E45"/>
  <c r="D45"/>
  <c r="C45"/>
  <c r="G44"/>
  <c r="E44"/>
  <c r="D44"/>
  <c r="C44"/>
  <c r="G43"/>
  <c r="E43"/>
  <c r="D43"/>
  <c r="C43"/>
  <c r="G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I40"/>
  <c r="K40"/>
  <c r="I41"/>
  <c r="K41"/>
  <c r="I42"/>
  <c r="K42"/>
  <c r="I43"/>
  <c r="K43"/>
  <c r="I44"/>
  <c r="K44"/>
  <c r="I45"/>
  <c r="K45"/>
  <c r="I24"/>
  <c r="I25"/>
  <c r="I26"/>
  <c r="I27"/>
  <c r="I28"/>
  <c r="I29"/>
  <c r="I30"/>
  <c r="I31"/>
  <c r="I32"/>
  <c r="I33"/>
  <c r="I34"/>
  <c r="I35"/>
  <c r="I36"/>
  <c r="I37"/>
  <c r="I38"/>
  <c r="I39"/>
  <c r="I23"/>
  <c r="K39" l="1"/>
  <c r="K38"/>
  <c r="K37"/>
  <c r="K36"/>
  <c r="K35"/>
  <c r="K34"/>
  <c r="K33"/>
  <c r="K32"/>
  <c r="K23" l="1"/>
  <c r="J57" l="1"/>
  <c r="G57"/>
  <c r="D57"/>
  <c r="K31" l="1"/>
  <c r="K30"/>
  <c r="K29"/>
  <c r="K28"/>
  <c r="K27"/>
  <c r="K26"/>
  <c r="K25"/>
  <c r="K24"/>
</calcChain>
</file>

<file path=xl/sharedStrings.xml><?xml version="1.0" encoding="utf-8"?>
<sst xmlns="http://schemas.openxmlformats.org/spreadsheetml/2006/main" count="77" uniqueCount="52">
  <si>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</si>
  <si>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</si>
  <si>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</si>
  <si>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</si>
  <si>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</si>
  <si>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</si>
  <si>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</si>
  <si>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</si>
  <si>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</si>
  <si>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</si>
  <si>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</si>
  <si>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</si>
  <si>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</si>
  <si>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</si>
  <si>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</si>
  <si>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</si>
  <si>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ВЫПОЛНЕНИЕ НТУ ЕВСК</t>
  </si>
  <si>
    <t>ДАТА РОЖД.</t>
  </si>
  <si>
    <t>ДИСТАНЦИЯ: ДЛИНА КРУГА/КРУГОВ</t>
  </si>
  <si>
    <t>UCI ID</t>
  </si>
  <si>
    <t/>
  </si>
  <si>
    <t>ПОКРЫТИЕ ТРЕКА: дерево</t>
  </si>
  <si>
    <t>РЕЗУЛЬТАТ</t>
  </si>
  <si>
    <t>СКОРОСТЬ км/ч</t>
  </si>
  <si>
    <t>ГЛАВНЫЙ СЕКРЕТАРЬ</t>
  </si>
  <si>
    <t>СУДЬЯ НА ФИНИШЕ</t>
  </si>
  <si>
    <t>ИТОГОВЫЙ ПРОТОКОЛ</t>
  </si>
  <si>
    <t>трек - гит с ходу 200 м</t>
  </si>
  <si>
    <t>НАЧАЛО ГОНКИ:</t>
  </si>
  <si>
    <t>ОКОНЧАНИЕ ГОНКИ:</t>
  </si>
  <si>
    <t>0-100 м</t>
  </si>
  <si>
    <t>100-200 м</t>
  </si>
  <si>
    <t>Департамент спорта города Москвы</t>
  </si>
  <si>
    <t>РСОО "Федерация велосипедного спорта в городе Москве"</t>
  </si>
  <si>
    <t>НАЗВАНИЕ ТРАССЫ / РЕГ. НОМЕР: АО "СЦП "Крылатское"</t>
  </si>
  <si>
    <t>Температура:</t>
  </si>
  <si>
    <t>Влажность:</t>
  </si>
  <si>
    <t>№ ВРВС:  0080221811Я</t>
  </si>
  <si>
    <t>ВРЕМЯ ПРОМЕЖУТОЧНЫХ ОТРЕЗКОВ</t>
  </si>
  <si>
    <t>МС</t>
  </si>
  <si>
    <t>КМС</t>
  </si>
  <si>
    <t>ВСЕРОССИЙСКИЕ СОРЕВНОВАНИЯ</t>
  </si>
  <si>
    <t>№ ЕКП 2025: 2008780021031827</t>
  </si>
  <si>
    <t>ДАТА ПРОВЕДЕНИЯ: 30 января 2025 года</t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</si>
  <si>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</si>
  <si>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</si>
  <si>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</si>
  <si>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ДЛИНА ТРЕКА: 250 м</t>
  </si>
  <si>
    <t>1 сп.р.</t>
  </si>
  <si>
    <t>2 сп.р.</t>
  </si>
  <si>
    <t>ЮНИОРКИ 17-18 ЛЕТ</t>
  </si>
  <si>
    <t>МЕСТО ПРОВЕДЕНИЯ:  г. САНКТ ПЕТЕРБУРГ- велотрек "Локосфинкс"</t>
  </si>
</sst>
</file>

<file path=xl/styles.xml><?xml version="1.0" encoding="utf-8"?>
<styleSheet xmlns="http://schemas.openxmlformats.org/spreadsheetml/2006/main">
  <numFmts count="4">
    <numFmt numFmtId="164" formatCode="h:mm:ss.00"/>
    <numFmt numFmtId="165" formatCode="0.0"/>
    <numFmt numFmtId="166" formatCode="m:ss.000"/>
    <numFmt numFmtId="167" formatCode="_-* #,##0.00_р_._-;\-* #,##0.00_р_._-;_-* &quot;-&quot;??_р_._-;_-@_-"/>
  </numFmts>
  <fonts count="17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9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22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" fillId="0" borderId="0"/>
    <xf numFmtId="167" fontId="5" fillId="0" borderId="0" applyFont="0" applyFill="0" applyBorder="0" applyAlignment="0" applyProtection="0"/>
  </cellStyleXfs>
  <cellXfs count="123">
    <xf numFmtId="0" fontId="0" fillId="0" borderId="0" xfId="0"/>
    <xf numFmtId="0" fontId="7" fillId="0" borderId="32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14" fontId="8" fillId="0" borderId="28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4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left" vertical="center"/>
    </xf>
    <xf numFmtId="14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left" vertical="center"/>
    </xf>
    <xf numFmtId="14" fontId="14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4" fontId="14" fillId="0" borderId="4" xfId="0" applyNumberFormat="1" applyFont="1" applyBorder="1" applyAlignment="1">
      <alignment vertical="center"/>
    </xf>
    <xf numFmtId="0" fontId="14" fillId="0" borderId="4" xfId="0" applyFont="1" applyBorder="1" applyAlignment="1">
      <alignment horizontal="right" vertical="center"/>
    </xf>
    <xf numFmtId="0" fontId="13" fillId="0" borderId="4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right" vertical="center"/>
    </xf>
    <xf numFmtId="14" fontId="14" fillId="0" borderId="18" xfId="0" applyNumberFormat="1" applyFont="1" applyBorder="1" applyAlignment="1">
      <alignment horizontal="right" vertical="center"/>
    </xf>
    <xf numFmtId="0" fontId="13" fillId="0" borderId="18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49" fontId="14" fillId="0" borderId="4" xfId="0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right" vertical="center"/>
    </xf>
    <xf numFmtId="49" fontId="14" fillId="0" borderId="4" xfId="2" applyNumberFormat="1" applyFont="1" applyBorder="1" applyAlignment="1">
      <alignment vertical="center"/>
    </xf>
    <xf numFmtId="0" fontId="13" fillId="0" borderId="16" xfId="0" applyFont="1" applyBorder="1" applyAlignment="1">
      <alignment horizontal="right" vertical="center"/>
    </xf>
    <xf numFmtId="9" fontId="14" fillId="0" borderId="4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14" fontId="13" fillId="0" borderId="4" xfId="0" applyNumberFormat="1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14" fillId="0" borderId="17" xfId="0" applyFont="1" applyBorder="1" applyAlignment="1">
      <alignment vertical="center"/>
    </xf>
    <xf numFmtId="165" fontId="7" fillId="0" borderId="18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vertical="center"/>
    </xf>
    <xf numFmtId="164" fontId="7" fillId="0" borderId="19" xfId="0" applyNumberFormat="1" applyFont="1" applyBorder="1" applyAlignment="1">
      <alignment horizontal="right" vertical="center"/>
    </xf>
    <xf numFmtId="0" fontId="13" fillId="2" borderId="28" xfId="3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2" fontId="8" fillId="0" borderId="28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166" fontId="7" fillId="0" borderId="33" xfId="0" applyNumberFormat="1" applyFont="1" applyFill="1" applyBorder="1" applyAlignment="1">
      <alignment horizontal="center" vertical="center"/>
    </xf>
    <xf numFmtId="166" fontId="7" fillId="0" borderId="28" xfId="0" applyNumberFormat="1" applyFont="1" applyFill="1" applyBorder="1" applyAlignment="1">
      <alignment horizontal="center" vertical="center" wrapText="1"/>
    </xf>
    <xf numFmtId="166" fontId="7" fillId="0" borderId="33" xfId="9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3" fillId="2" borderId="25" xfId="3" applyFont="1" applyFill="1" applyBorder="1" applyAlignment="1">
      <alignment horizontal="center" vertical="center" wrapText="1"/>
    </xf>
    <xf numFmtId="0" fontId="13" fillId="2" borderId="28" xfId="3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13" fillId="2" borderId="25" xfId="3" applyNumberFormat="1" applyFont="1" applyFill="1" applyBorder="1" applyAlignment="1">
      <alignment horizontal="center" vertical="center" wrapText="1"/>
    </xf>
    <xf numFmtId="14" fontId="13" fillId="2" borderId="28" xfId="3" applyNumberFormat="1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left" vertical="center"/>
    </xf>
    <xf numFmtId="164" fontId="7" fillId="0" borderId="16" xfId="0" applyNumberFormat="1" applyFont="1" applyBorder="1" applyAlignment="1">
      <alignment horizontal="left" vertical="center"/>
    </xf>
    <xf numFmtId="164" fontId="7" fillId="0" borderId="20" xfId="0" applyNumberFormat="1" applyFont="1" applyBorder="1" applyAlignment="1">
      <alignment horizontal="left" vertical="center"/>
    </xf>
    <xf numFmtId="164" fontId="7" fillId="0" borderId="18" xfId="0" applyNumberFormat="1" applyFont="1" applyBorder="1" applyAlignment="1">
      <alignment horizontal="left" vertical="center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/>
    </xf>
    <xf numFmtId="2" fontId="13" fillId="2" borderId="25" xfId="3" applyNumberFormat="1" applyFont="1" applyFill="1" applyBorder="1" applyAlignment="1">
      <alignment horizontal="center" vertical="center" wrapText="1"/>
    </xf>
    <xf numFmtId="2" fontId="13" fillId="2" borderId="28" xfId="3" applyNumberFormat="1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</cellXfs>
  <cellStyles count="10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 5" xfId="8"/>
    <cellStyle name="Обычный_Стартовый протокол Смирнов_20101106_Results" xfId="3"/>
    <cellStyle name="Финансовый 2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32656</xdr:rowOff>
    </xdr:from>
    <xdr:to>
      <xdr:col>1</xdr:col>
      <xdr:colOff>408215</xdr:colOff>
      <xdr:row>3</xdr:row>
      <xdr:rowOff>39835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8" y="32656"/>
          <a:ext cx="812077" cy="807279"/>
        </a:xfrm>
        <a:prstGeom prst="rect">
          <a:avLst/>
        </a:prstGeom>
      </xdr:spPr>
    </xdr:pic>
    <xdr:clientData/>
  </xdr:twoCellAnchor>
  <xdr:twoCellAnchor editAs="oneCell">
    <xdr:from>
      <xdr:col>2</xdr:col>
      <xdr:colOff>58678</xdr:colOff>
      <xdr:row>0</xdr:row>
      <xdr:rowOff>70955</xdr:rowOff>
    </xdr:from>
    <xdr:to>
      <xdr:col>3</xdr:col>
      <xdr:colOff>371732</xdr:colOff>
      <xdr:row>3</xdr:row>
      <xdr:rowOff>26425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138" y="70955"/>
          <a:ext cx="1166494" cy="7555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3;&#1072;&#1076;&#1080;&#1084;&#1080;&#1088;/Downloads/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abSelected="1" view="pageBreakPreview" topLeftCell="A19" zoomScale="110" zoomScaleNormal="100" zoomScaleSheetLayoutView="110" workbookViewId="0">
      <selection activeCell="A11" sqref="A11:M11"/>
    </sheetView>
  </sheetViews>
  <sheetFormatPr defaultColWidth="9.28515625" defaultRowHeight="12.75"/>
  <cols>
    <col min="1" max="1" width="7" style="8" customWidth="1"/>
    <col min="2" max="2" width="7.7109375" style="9" customWidth="1"/>
    <col min="3" max="3" width="12.42578125" style="9" customWidth="1"/>
    <col min="4" max="4" width="30.7109375" style="8" customWidth="1"/>
    <col min="5" max="5" width="12.28515625" style="10" customWidth="1"/>
    <col min="6" max="6" width="8.7109375" style="8" customWidth="1"/>
    <col min="7" max="7" width="26.28515625" style="8" customWidth="1"/>
    <col min="8" max="10" width="15.85546875" style="8" customWidth="1"/>
    <col min="11" max="11" width="10.28515625" style="8" customWidth="1"/>
    <col min="12" max="12" width="13.85546875" style="8" customWidth="1"/>
    <col min="13" max="13" width="14.28515625" style="8" customWidth="1"/>
    <col min="14" max="14" width="9.28515625" style="8"/>
    <col min="15" max="15" width="11.28515625" style="8" bestFit="1" customWidth="1"/>
    <col min="16" max="16" width="0" style="8" hidden="1" customWidth="1"/>
    <col min="17" max="16384" width="9.28515625" style="8"/>
  </cols>
  <sheetData>
    <row r="1" spans="1:13" ht="21" customHeight="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21" customHeight="1">
      <c r="A2" s="78" t="s">
        <v>32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21" customHeight="1">
      <c r="A3" s="78" t="s">
        <v>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1" customHeight="1">
      <c r="A4" s="78" t="s">
        <v>33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3" ht="13.35" customHeight="1"/>
    <row r="6" spans="1:13" s="11" customFormat="1" ht="20.25" customHeight="1">
      <c r="A6" s="99" t="s">
        <v>41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13" s="11" customFormat="1" ht="18" customHeight="1">
      <c r="A7" s="78" t="s">
        <v>13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3" s="11" customFormat="1" ht="6" customHeight="1" thickBot="1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1:13" ht="23.85" customHeight="1" thickTop="1">
      <c r="A9" s="83" t="s">
        <v>26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5"/>
    </row>
    <row r="10" spans="1:13" ht="18" customHeight="1">
      <c r="A10" s="86" t="s">
        <v>27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8"/>
    </row>
    <row r="11" spans="1:13" ht="19.5" customHeight="1">
      <c r="A11" s="86" t="s">
        <v>50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8"/>
    </row>
    <row r="12" spans="1:13" ht="12" customHeight="1">
      <c r="A12" s="89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1"/>
    </row>
    <row r="13" spans="1:13" ht="15.75">
      <c r="A13" s="47" t="s">
        <v>51</v>
      </c>
      <c r="B13" s="12"/>
      <c r="C13" s="13"/>
      <c r="D13" s="14"/>
      <c r="E13" s="15"/>
      <c r="F13" s="16"/>
      <c r="G13" s="48" t="s">
        <v>28</v>
      </c>
      <c r="H13" s="16"/>
      <c r="I13" s="16"/>
      <c r="J13" s="16"/>
      <c r="K13" s="16"/>
      <c r="L13" s="49"/>
      <c r="M13" s="50" t="s">
        <v>37</v>
      </c>
    </row>
    <row r="14" spans="1:13" ht="15.75">
      <c r="A14" s="51" t="s">
        <v>43</v>
      </c>
      <c r="B14" s="17"/>
      <c r="C14" s="17"/>
      <c r="D14" s="18"/>
      <c r="E14" s="19"/>
      <c r="F14" s="20"/>
      <c r="G14" s="52" t="s">
        <v>29</v>
      </c>
      <c r="H14" s="20"/>
      <c r="I14" s="20"/>
      <c r="J14" s="20"/>
      <c r="K14" s="20"/>
      <c r="L14" s="7"/>
      <c r="M14" s="53" t="s">
        <v>42</v>
      </c>
    </row>
    <row r="15" spans="1:13" ht="14.25">
      <c r="A15" s="92" t="s">
        <v>6</v>
      </c>
      <c r="B15" s="93"/>
      <c r="C15" s="93"/>
      <c r="D15" s="93"/>
      <c r="E15" s="93"/>
      <c r="F15" s="93"/>
      <c r="G15" s="94"/>
      <c r="H15" s="95" t="s">
        <v>1</v>
      </c>
      <c r="I15" s="93"/>
      <c r="J15" s="93"/>
      <c r="K15" s="93"/>
      <c r="L15" s="93"/>
      <c r="M15" s="96"/>
    </row>
    <row r="16" spans="1:13" ht="14.25">
      <c r="A16" s="31"/>
      <c r="B16" s="21"/>
      <c r="C16" s="21"/>
      <c r="D16" s="22"/>
      <c r="E16" s="23"/>
      <c r="F16" s="22"/>
      <c r="G16" s="24" t="s">
        <v>20</v>
      </c>
      <c r="H16" s="104" t="s">
        <v>34</v>
      </c>
      <c r="I16" s="105"/>
      <c r="J16" s="105"/>
      <c r="K16" s="105"/>
      <c r="L16" s="105"/>
      <c r="M16" s="106"/>
    </row>
    <row r="17" spans="1:13" ht="15.75">
      <c r="A17" s="31" t="s">
        <v>14</v>
      </c>
      <c r="B17" s="21"/>
      <c r="C17" s="21"/>
      <c r="D17" s="25"/>
      <c r="F17" s="25"/>
      <c r="G17" s="6" t="s">
        <v>44</v>
      </c>
      <c r="H17" s="107" t="s">
        <v>21</v>
      </c>
      <c r="I17" s="108"/>
      <c r="J17" s="108"/>
      <c r="K17" s="108"/>
      <c r="L17" s="108"/>
      <c r="M17" s="109"/>
    </row>
    <row r="18" spans="1:13" ht="15.75">
      <c r="A18" s="31" t="s">
        <v>15</v>
      </c>
      <c r="B18" s="21"/>
      <c r="C18" s="21"/>
      <c r="D18" s="24"/>
      <c r="E18" s="23"/>
      <c r="F18" s="22"/>
      <c r="G18" s="6" t="s">
        <v>45</v>
      </c>
      <c r="H18" s="107" t="s">
        <v>47</v>
      </c>
      <c r="I18" s="108"/>
      <c r="J18" s="108"/>
      <c r="K18" s="108"/>
      <c r="L18" s="108"/>
      <c r="M18" s="109"/>
    </row>
    <row r="19" spans="1:13" ht="16.5" thickBot="1">
      <c r="A19" s="54" t="s">
        <v>12</v>
      </c>
      <c r="B19" s="26"/>
      <c r="C19" s="26"/>
      <c r="D19" s="27"/>
      <c r="E19" s="28"/>
      <c r="F19" s="29"/>
      <c r="G19" s="7" t="s">
        <v>46</v>
      </c>
      <c r="H19" s="110" t="s">
        <v>18</v>
      </c>
      <c r="I19" s="111"/>
      <c r="J19" s="55"/>
      <c r="K19" s="55">
        <v>0.2</v>
      </c>
      <c r="L19" s="56"/>
      <c r="M19" s="57"/>
    </row>
    <row r="20" spans="1:13" ht="6.75" customHeight="1" thickTop="1" thickBot="1"/>
    <row r="21" spans="1:13" ht="27" customHeight="1" thickTop="1">
      <c r="A21" s="97" t="s">
        <v>4</v>
      </c>
      <c r="B21" s="81" t="s">
        <v>9</v>
      </c>
      <c r="C21" s="81" t="s">
        <v>19</v>
      </c>
      <c r="D21" s="81" t="s">
        <v>2</v>
      </c>
      <c r="E21" s="100" t="s">
        <v>17</v>
      </c>
      <c r="F21" s="81" t="s">
        <v>5</v>
      </c>
      <c r="G21" s="81" t="s">
        <v>10</v>
      </c>
      <c r="H21" s="112" t="s">
        <v>38</v>
      </c>
      <c r="I21" s="113"/>
      <c r="J21" s="81" t="s">
        <v>22</v>
      </c>
      <c r="K21" s="114" t="s">
        <v>23</v>
      </c>
      <c r="L21" s="112" t="s">
        <v>16</v>
      </c>
      <c r="M21" s="102" t="s">
        <v>11</v>
      </c>
    </row>
    <row r="22" spans="1:13" ht="20.25" customHeight="1">
      <c r="A22" s="98"/>
      <c r="B22" s="82"/>
      <c r="C22" s="82"/>
      <c r="D22" s="82"/>
      <c r="E22" s="101"/>
      <c r="F22" s="82"/>
      <c r="G22" s="82"/>
      <c r="H22" s="58" t="s">
        <v>30</v>
      </c>
      <c r="I22" s="58" t="s">
        <v>31</v>
      </c>
      <c r="J22" s="82"/>
      <c r="K22" s="115"/>
      <c r="L22" s="116"/>
      <c r="M22" s="103"/>
    </row>
    <row r="23" spans="1:13" ht="18" customHeight="1">
      <c r="A23" s="1">
        <v>1</v>
      </c>
      <c r="B23" s="71">
        <v>113</v>
      </c>
      <c r="C23" s="2" t="str">
        <f>IF(ISBLANK($B23),"",VLOOKUP($B23,[1]список!$B$3:$G$504,2,0))</f>
        <v>101 041 226 12</v>
      </c>
      <c r="D23" s="3" t="str">
        <f>IF(ISBLANK($B23),"",VLOOKUP($B23,[1]список!$B$3:$G$504,3,0))</f>
        <v xml:space="preserve">Солозобова Вероника </v>
      </c>
      <c r="E23" s="3">
        <f>IF(ISBLANK($B23),"",VLOOKUP($B23,[1]список!$B$3:$G$504,4,0))</f>
        <v>39647</v>
      </c>
      <c r="F23" s="3" t="str">
        <f>IF(ISBLANK($B23),"",VLOOKUP($B23,[1]список!$B$3:$G$504,5,0))</f>
        <v>МС</v>
      </c>
      <c r="G23" s="3" t="str">
        <f>IF(ISBLANK($B23),"",VLOOKUP($B23,[1]список!$B$3:$G$504,6,0))</f>
        <v>Москва</v>
      </c>
      <c r="H23" s="73">
        <v>6.3449074074074072E-5</v>
      </c>
      <c r="I23" s="74">
        <f>J23-H23</f>
        <v>6.4976851851851857E-5</v>
      </c>
      <c r="J23" s="75">
        <v>1.2842592592592593E-4</v>
      </c>
      <c r="K23" s="67">
        <f>$K$19/((J23*24))</f>
        <v>64.888248017303539</v>
      </c>
      <c r="L23" s="5" t="s">
        <v>39</v>
      </c>
      <c r="M23" s="68"/>
    </row>
    <row r="24" spans="1:13" ht="18" customHeight="1">
      <c r="A24" s="4">
        <v>2</v>
      </c>
      <c r="B24" s="71">
        <v>27</v>
      </c>
      <c r="C24" s="2" t="str">
        <f>IF(ISBLANK($B24),"",VLOOKUP($B24,[1]список!$B$3:$G$504,2,0))</f>
        <v>100 807 482 38</v>
      </c>
      <c r="D24" s="3" t="str">
        <f>IF(ISBLANK($B24),"",VLOOKUP($B24,[1]список!$B$3:$G$504,3,0))</f>
        <v>Чертихина Юлия</v>
      </c>
      <c r="E24" s="3">
        <f>IF(ISBLANK($B24),"",VLOOKUP($B24,[1]список!$B$3:$G$504,4,0))</f>
        <v>39121</v>
      </c>
      <c r="F24" s="3" t="str">
        <f>IF(ISBLANK($B24),"",VLOOKUP($B24,[1]список!$B$3:$G$504,5,0))</f>
        <v>МС</v>
      </c>
      <c r="G24" s="3" t="str">
        <f>IF(ISBLANK($B24),"",VLOOKUP($B24,[1]список!$B$3:$G$504,6,0))</f>
        <v>Санкт-Петербург</v>
      </c>
      <c r="H24" s="73">
        <v>6.3657407407407402E-5</v>
      </c>
      <c r="I24" s="74">
        <f t="shared" ref="I24:I39" si="0">J24-H24</f>
        <v>6.5636574074074051E-5</v>
      </c>
      <c r="J24" s="75">
        <v>1.2929398148148145E-4</v>
      </c>
      <c r="K24" s="67">
        <f t="shared" ref="K24:K39" si="1">$K$19/((J24*24))</f>
        <v>64.452600483394519</v>
      </c>
      <c r="L24" s="5" t="s">
        <v>39</v>
      </c>
      <c r="M24" s="68"/>
    </row>
    <row r="25" spans="1:13" ht="18" customHeight="1">
      <c r="A25" s="1">
        <v>3</v>
      </c>
      <c r="B25" s="71">
        <v>83</v>
      </c>
      <c r="C25" s="2" t="str">
        <f>IF(ISBLANK($B25),"",VLOOKUP($B25,[1]список!$B$3:$G$504,2,0))</f>
        <v>101 327 898 49</v>
      </c>
      <c r="D25" s="3" t="str">
        <f>IF(ISBLANK($B25),"",VLOOKUP($B25,[1]список!$B$3:$G$504,3,0))</f>
        <v>Лучина Виктория</v>
      </c>
      <c r="E25" s="3">
        <f>IF(ISBLANK($B25),"",VLOOKUP($B25,[1]список!$B$3:$G$504,4,0))</f>
        <v>39558</v>
      </c>
      <c r="F25" s="3" t="str">
        <f>IF(ISBLANK($B25),"",VLOOKUP($B25,[1]список!$B$3:$G$504,5,0))</f>
        <v>МС</v>
      </c>
      <c r="G25" s="3" t="str">
        <f>IF(ISBLANK($B25),"",VLOOKUP($B25,[1]список!$B$3:$G$504,6,0))</f>
        <v>Тульская Область</v>
      </c>
      <c r="H25" s="73">
        <v>6.4629629629629623E-5</v>
      </c>
      <c r="I25" s="74">
        <f t="shared" si="0"/>
        <v>6.6388888888888888E-5</v>
      </c>
      <c r="J25" s="75">
        <v>1.3101851851851851E-4</v>
      </c>
      <c r="K25" s="67">
        <f t="shared" si="1"/>
        <v>63.604240282685517</v>
      </c>
      <c r="L25" s="5" t="s">
        <v>40</v>
      </c>
      <c r="M25" s="68"/>
    </row>
    <row r="26" spans="1:13" ht="18" customHeight="1">
      <c r="A26" s="4">
        <v>4</v>
      </c>
      <c r="B26" s="71">
        <v>121</v>
      </c>
      <c r="C26" s="2" t="str">
        <f>IF(ISBLANK($B26),"",VLOOKUP($B26,[1]список!$B$3:$G$504,2,0))</f>
        <v>101 127 096 37</v>
      </c>
      <c r="D26" s="3" t="str">
        <f>IF(ISBLANK($B26),"",VLOOKUP($B26,[1]список!$B$3:$G$504,3,0))</f>
        <v xml:space="preserve">Фарафонтова Елизавета </v>
      </c>
      <c r="E26" s="3">
        <f>IF(ISBLANK($B26),"",VLOOKUP($B26,[1]список!$B$3:$G$504,4,0))</f>
        <v>39296</v>
      </c>
      <c r="F26" s="3" t="str">
        <f>IF(ISBLANK($B26),"",VLOOKUP($B26,[1]список!$B$3:$G$504,5,0))</f>
        <v>МС</v>
      </c>
      <c r="G26" s="3" t="str">
        <f>IF(ISBLANK($B26),"",VLOOKUP($B26,[1]список!$B$3:$G$504,6,0))</f>
        <v>Москва</v>
      </c>
      <c r="H26" s="73">
        <v>6.5185185185185187E-5</v>
      </c>
      <c r="I26" s="74">
        <f t="shared" si="0"/>
        <v>6.7847222222222235E-5</v>
      </c>
      <c r="J26" s="75">
        <v>1.3303240740740742E-4</v>
      </c>
      <c r="K26" s="67">
        <f t="shared" si="1"/>
        <v>62.641378110318428</v>
      </c>
      <c r="L26" s="5" t="s">
        <v>40</v>
      </c>
      <c r="M26" s="68"/>
    </row>
    <row r="27" spans="1:13" ht="18" customHeight="1">
      <c r="A27" s="1">
        <v>5</v>
      </c>
      <c r="B27" s="71">
        <v>35</v>
      </c>
      <c r="C27" s="2" t="str">
        <f>IF(ISBLANK($B27),"",VLOOKUP($B27,[1]список!$B$3:$G$504,2,0))</f>
        <v>101 276 131 80</v>
      </c>
      <c r="D27" s="3" t="str">
        <f>IF(ISBLANK($B27),"",VLOOKUP($B27,[1]список!$B$3:$G$504,3,0))</f>
        <v>Першина Анастасия</v>
      </c>
      <c r="E27" s="3">
        <f>IF(ISBLANK($B27),"",VLOOKUP($B27,[1]список!$B$3:$G$504,4,0))</f>
        <v>39810</v>
      </c>
      <c r="F27" s="3" t="str">
        <f>IF(ISBLANK($B27),"",VLOOKUP($B27,[1]список!$B$3:$G$504,5,0))</f>
        <v>КМС</v>
      </c>
      <c r="G27" s="3" t="str">
        <f>IF(ISBLANK($B27),"",VLOOKUP($B27,[1]список!$B$3:$G$504,6,0))</f>
        <v>Санкт-Петербург</v>
      </c>
      <c r="H27" s="73">
        <v>6.5694444444444448E-5</v>
      </c>
      <c r="I27" s="74">
        <f t="shared" si="0"/>
        <v>6.7546296296296316E-5</v>
      </c>
      <c r="J27" s="75">
        <v>1.3324074074074076E-4</v>
      </c>
      <c r="K27" s="67">
        <f t="shared" si="1"/>
        <v>62.54343293954134</v>
      </c>
      <c r="L27" s="5" t="s">
        <v>40</v>
      </c>
      <c r="M27" s="68"/>
    </row>
    <row r="28" spans="1:13" ht="18" customHeight="1">
      <c r="A28" s="4">
        <v>6</v>
      </c>
      <c r="B28" s="71">
        <v>22</v>
      </c>
      <c r="C28" s="2" t="str">
        <f>IF(ISBLANK($B28),"",VLOOKUP($B28,[1]список!$B$3:$G$504,2,0))</f>
        <v>100 900 531 64</v>
      </c>
      <c r="D28" s="3" t="str">
        <f>IF(ISBLANK($B28),"",VLOOKUP($B28,[1]список!$B$3:$G$504,3,0))</f>
        <v>Клименко Эвелина</v>
      </c>
      <c r="E28" s="3">
        <f>IF(ISBLANK($B28),"",VLOOKUP($B28,[1]список!$B$3:$G$504,4,0))</f>
        <v>39217</v>
      </c>
      <c r="F28" s="3" t="str">
        <f>IF(ISBLANK($B28),"",VLOOKUP($B28,[1]список!$B$3:$G$504,5,0))</f>
        <v>КМС</v>
      </c>
      <c r="G28" s="3" t="str">
        <f>IF(ISBLANK($B28),"",VLOOKUP($B28,[1]список!$B$3:$G$504,6,0))</f>
        <v>Санкт-Петербург</v>
      </c>
      <c r="H28" s="73">
        <v>6.5879629629629627E-5</v>
      </c>
      <c r="I28" s="74">
        <f t="shared" si="0"/>
        <v>6.9236111111111115E-5</v>
      </c>
      <c r="J28" s="75">
        <v>1.3511574074074074E-4</v>
      </c>
      <c r="K28" s="67">
        <f t="shared" si="1"/>
        <v>61.675518245674155</v>
      </c>
      <c r="L28" s="5" t="s">
        <v>40</v>
      </c>
      <c r="M28" s="68"/>
    </row>
    <row r="29" spans="1:13" ht="18" customHeight="1">
      <c r="A29" s="1">
        <v>7</v>
      </c>
      <c r="B29" s="71">
        <v>34</v>
      </c>
      <c r="C29" s="2" t="str">
        <f>IF(ISBLANK($B29),"",VLOOKUP($B29,[1]список!$B$3:$G$504,2,0))</f>
        <v>101 374 222 07</v>
      </c>
      <c r="D29" s="3" t="str">
        <f>IF(ISBLANK($B29),"",VLOOKUP($B29,[1]список!$B$3:$G$504,3,0))</f>
        <v>Беляева Мария</v>
      </c>
      <c r="E29" s="3">
        <f>IF(ISBLANK($B29),"",VLOOKUP($B29,[1]список!$B$3:$G$504,4,0))</f>
        <v>39866</v>
      </c>
      <c r="F29" s="3" t="str">
        <f>IF(ISBLANK($B29),"",VLOOKUP($B29,[1]список!$B$3:$G$504,5,0))</f>
        <v>МС</v>
      </c>
      <c r="G29" s="3" t="str">
        <f>IF(ISBLANK($B29),"",VLOOKUP($B29,[1]список!$B$3:$G$504,6,0))</f>
        <v>Санкт-Петербург</v>
      </c>
      <c r="H29" s="73">
        <v>6.6527777777777779E-5</v>
      </c>
      <c r="I29" s="74">
        <f t="shared" si="0"/>
        <v>6.9085648148148156E-5</v>
      </c>
      <c r="J29" s="75">
        <v>1.3561342592592593E-4</v>
      </c>
      <c r="K29" s="67">
        <f t="shared" si="1"/>
        <v>61.449176410343945</v>
      </c>
      <c r="L29" s="5" t="s">
        <v>40</v>
      </c>
      <c r="M29" s="68"/>
    </row>
    <row r="30" spans="1:13" ht="18" customHeight="1">
      <c r="A30" s="4">
        <v>8</v>
      </c>
      <c r="B30" s="71">
        <v>114</v>
      </c>
      <c r="C30" s="2" t="str">
        <f>IF(ISBLANK($B30),"",VLOOKUP($B30,[1]список!$B$3:$G$504,2,0))</f>
        <v>101 284 194 92</v>
      </c>
      <c r="D30" s="3" t="str">
        <f>IF(ISBLANK($B30),"",VLOOKUP($B30,[1]список!$B$3:$G$504,3,0))</f>
        <v xml:space="preserve">Студенникова Ярослава </v>
      </c>
      <c r="E30" s="3">
        <f>IF(ISBLANK($B30),"",VLOOKUP($B30,[1]список!$B$3:$G$504,4,0))</f>
        <v>39785</v>
      </c>
      <c r="F30" s="3" t="str">
        <f>IF(ISBLANK($B30),"",VLOOKUP($B30,[1]список!$B$3:$G$504,5,0))</f>
        <v>МС</v>
      </c>
      <c r="G30" s="3" t="str">
        <f>IF(ISBLANK($B30),"",VLOOKUP($B30,[1]список!$B$3:$G$504,6,0))</f>
        <v>Москва</v>
      </c>
      <c r="H30" s="73">
        <v>6.7175925925925931E-5</v>
      </c>
      <c r="I30" s="74">
        <f t="shared" si="0"/>
        <v>6.8865740740740731E-5</v>
      </c>
      <c r="J30" s="75">
        <v>1.3604166666666666E-4</v>
      </c>
      <c r="K30" s="67">
        <f t="shared" si="1"/>
        <v>61.255742725880559</v>
      </c>
      <c r="L30" s="5" t="s">
        <v>40</v>
      </c>
      <c r="M30" s="68"/>
    </row>
    <row r="31" spans="1:13" ht="18" customHeight="1">
      <c r="A31" s="1">
        <v>9</v>
      </c>
      <c r="B31" s="71">
        <v>89</v>
      </c>
      <c r="C31" s="2" t="str">
        <f>IF(ISBLANK($B31),"",VLOOKUP($B31,[1]список!$B$3:$G$504,2,0))</f>
        <v>101 379 194 32</v>
      </c>
      <c r="D31" s="3" t="str">
        <f>IF(ISBLANK($B31),"",VLOOKUP($B31,[1]список!$B$3:$G$504,3,0))</f>
        <v xml:space="preserve">Ермолова Мария </v>
      </c>
      <c r="E31" s="3">
        <f>IF(ISBLANK($B31),"",VLOOKUP($B31,[1]список!$B$3:$G$504,4,0))</f>
        <v>39688</v>
      </c>
      <c r="F31" s="3" t="str">
        <f>IF(ISBLANK($B31),"",VLOOKUP($B31,[1]список!$B$3:$G$504,5,0))</f>
        <v>КМС</v>
      </c>
      <c r="G31" s="3" t="str">
        <f>IF(ISBLANK($B31),"",VLOOKUP($B31,[1]список!$B$3:$G$504,6,0))</f>
        <v>Тульская Область</v>
      </c>
      <c r="H31" s="73">
        <v>6.7407407407407398E-5</v>
      </c>
      <c r="I31" s="74">
        <f t="shared" si="0"/>
        <v>6.9895833333333336E-5</v>
      </c>
      <c r="J31" s="75">
        <v>1.3730324074074073E-4</v>
      </c>
      <c r="K31" s="67">
        <f t="shared" si="1"/>
        <v>60.692910730843806</v>
      </c>
      <c r="L31" s="5" t="s">
        <v>40</v>
      </c>
      <c r="M31" s="68"/>
    </row>
    <row r="32" spans="1:13" ht="18" customHeight="1">
      <c r="A32" s="4">
        <v>10</v>
      </c>
      <c r="B32" s="71">
        <v>116</v>
      </c>
      <c r="C32" s="2" t="str">
        <f>IF(ISBLANK($B32),"",VLOOKUP($B32,[1]список!$B$3:$G$504,2,0))</f>
        <v>101 124 634 00</v>
      </c>
      <c r="D32" s="3" t="str">
        <f>IF(ISBLANK($B32),"",VLOOKUP($B32,[1]список!$B$3:$G$504,3,0))</f>
        <v xml:space="preserve">Сашенкова Александра </v>
      </c>
      <c r="E32" s="3">
        <f>IF(ISBLANK($B32),"",VLOOKUP($B32,[1]список!$B$3:$G$504,4,0))</f>
        <v>39458</v>
      </c>
      <c r="F32" s="3" t="str">
        <f>IF(ISBLANK($B32),"",VLOOKUP($B32,[1]список!$B$3:$G$504,5,0))</f>
        <v>КМС</v>
      </c>
      <c r="G32" s="3" t="str">
        <f>IF(ISBLANK($B32),"",VLOOKUP($B32,[1]список!$B$3:$G$504,6,0))</f>
        <v>Москва</v>
      </c>
      <c r="H32" s="73">
        <v>6.7349537037037042E-5</v>
      </c>
      <c r="I32" s="74">
        <f t="shared" si="0"/>
        <v>7.0173611111111104E-5</v>
      </c>
      <c r="J32" s="75">
        <v>1.3752314814814815E-4</v>
      </c>
      <c r="K32" s="69">
        <f t="shared" si="1"/>
        <v>60.595859282949</v>
      </c>
      <c r="L32" s="5" t="s">
        <v>40</v>
      </c>
      <c r="M32" s="70"/>
    </row>
    <row r="33" spans="1:13" ht="18" customHeight="1">
      <c r="A33" s="1">
        <v>11</v>
      </c>
      <c r="B33" s="71">
        <v>96</v>
      </c>
      <c r="C33" s="2" t="str">
        <f>IF(ISBLANK($B33),"",VLOOKUP($B33,[1]список!$B$3:$G$504,2,0))</f>
        <v>101 405 081 20</v>
      </c>
      <c r="D33" s="3" t="str">
        <f>IF(ISBLANK($B33),"",VLOOKUP($B33,[1]список!$B$3:$G$504,3,0))</f>
        <v>Волобуева Валерия</v>
      </c>
      <c r="E33" s="3">
        <f>IF(ISBLANK($B33),"",VLOOKUP($B33,[1]список!$B$3:$G$504,4,0))</f>
        <v>40294</v>
      </c>
      <c r="F33" s="3" t="s">
        <v>49</v>
      </c>
      <c r="G33" s="3" t="str">
        <f>IF(ISBLANK($B33),"",VLOOKUP($B33,[1]список!$B$3:$G$504,6,0))</f>
        <v>Санкт-Петербург</v>
      </c>
      <c r="H33" s="73">
        <v>6.822916666666666E-5</v>
      </c>
      <c r="I33" s="74">
        <f t="shared" si="0"/>
        <v>7.0752314814814831E-5</v>
      </c>
      <c r="J33" s="75">
        <v>1.3898148148148149E-4</v>
      </c>
      <c r="K33" s="69">
        <f t="shared" si="1"/>
        <v>59.96002664890073</v>
      </c>
      <c r="L33" s="5" t="s">
        <v>40</v>
      </c>
      <c r="M33" s="70"/>
    </row>
    <row r="34" spans="1:13" ht="18" customHeight="1">
      <c r="A34" s="4">
        <v>12</v>
      </c>
      <c r="B34" s="71">
        <v>122</v>
      </c>
      <c r="C34" s="2" t="str">
        <f>IF(ISBLANK($B34),"",VLOOKUP($B34,[1]список!$B$3:$G$504,2,0))</f>
        <v>101 201 202 35</v>
      </c>
      <c r="D34" s="3" t="str">
        <f>IF(ISBLANK($B34),"",VLOOKUP($B34,[1]список!$B$3:$G$504,3,0))</f>
        <v xml:space="preserve">Голуенко Дарья </v>
      </c>
      <c r="E34" s="3">
        <f>IF(ISBLANK($B34),"",VLOOKUP($B34,[1]список!$B$3:$G$504,4,0))</f>
        <v>39166</v>
      </c>
      <c r="F34" s="3" t="str">
        <f>IF(ISBLANK($B34),"",VLOOKUP($B34,[1]список!$B$3:$G$504,5,0))</f>
        <v>КМС</v>
      </c>
      <c r="G34" s="3" t="str">
        <f>IF(ISBLANK($B34),"",VLOOKUP($B34,[1]список!$B$3:$G$504,6,0))</f>
        <v>Москва</v>
      </c>
      <c r="H34" s="73">
        <v>6.7835648148148152E-5</v>
      </c>
      <c r="I34" s="74">
        <f t="shared" si="0"/>
        <v>7.1249999999999984E-5</v>
      </c>
      <c r="J34" s="75">
        <v>1.3908564814814814E-4</v>
      </c>
      <c r="K34" s="69">
        <f t="shared" si="1"/>
        <v>59.915120246317727</v>
      </c>
      <c r="L34" s="5" t="s">
        <v>40</v>
      </c>
      <c r="M34" s="70"/>
    </row>
    <row r="35" spans="1:13" ht="18" customHeight="1">
      <c r="A35" s="1">
        <v>13</v>
      </c>
      <c r="B35" s="71">
        <v>120</v>
      </c>
      <c r="C35" s="2" t="str">
        <f>IF(ISBLANK($B35),"",VLOOKUP($B35,[1]список!$B$3:$G$504,2,0))</f>
        <v>101 372 706 43</v>
      </c>
      <c r="D35" s="3" t="str">
        <f>IF(ISBLANK($B35),"",VLOOKUP($B35,[1]список!$B$3:$G$504,3,0))</f>
        <v>Алексеева Васса</v>
      </c>
      <c r="E35" s="3">
        <f>IF(ISBLANK($B35),"",VLOOKUP($B35,[1]список!$B$3:$G$504,4,0))</f>
        <v>39897</v>
      </c>
      <c r="F35" s="3" t="str">
        <f>IF(ISBLANK($B35),"",VLOOKUP($B35,[1]список!$B$3:$G$504,5,0))</f>
        <v>КМС</v>
      </c>
      <c r="G35" s="3" t="str">
        <f>IF(ISBLANK($B35),"",VLOOKUP($B35,[1]список!$B$3:$G$504,6,0))</f>
        <v>Москва</v>
      </c>
      <c r="H35" s="73">
        <v>6.8807870370370374E-5</v>
      </c>
      <c r="I35" s="74">
        <f t="shared" si="0"/>
        <v>7.0694444444444448E-5</v>
      </c>
      <c r="J35" s="75">
        <v>1.3950231481481482E-4</v>
      </c>
      <c r="K35" s="69">
        <f t="shared" si="1"/>
        <v>59.736165270057249</v>
      </c>
      <c r="L35" s="5" t="s">
        <v>40</v>
      </c>
      <c r="M35" s="70"/>
    </row>
    <row r="36" spans="1:13" ht="18" customHeight="1">
      <c r="A36" s="4">
        <v>14</v>
      </c>
      <c r="B36" s="71">
        <v>88</v>
      </c>
      <c r="C36" s="2" t="str">
        <f>IF(ISBLANK($B36),"",VLOOKUP($B36,[1]список!$B$3:$G$504,2,0))</f>
        <v>101 327 900 51</v>
      </c>
      <c r="D36" s="3" t="str">
        <f>IF(ISBLANK($B36),"",VLOOKUP($B36,[1]список!$B$3:$G$504,3,0))</f>
        <v xml:space="preserve">Дроздова Ольга </v>
      </c>
      <c r="E36" s="3">
        <f>IF(ISBLANK($B36),"",VLOOKUP($B36,[1]список!$B$3:$G$504,4,0))</f>
        <v>39616</v>
      </c>
      <c r="F36" s="3" t="str">
        <f>IF(ISBLANK($B36),"",VLOOKUP($B36,[1]список!$B$3:$G$504,5,0))</f>
        <v>КМС</v>
      </c>
      <c r="G36" s="3" t="str">
        <f>IF(ISBLANK($B36),"",VLOOKUP($B36,[1]список!$B$3:$G$504,6,0))</f>
        <v>Тульская Область</v>
      </c>
      <c r="H36" s="73">
        <v>6.9212962962962964E-5</v>
      </c>
      <c r="I36" s="74">
        <f t="shared" si="0"/>
        <v>7.1736111111111108E-5</v>
      </c>
      <c r="J36" s="75">
        <v>1.4094907407407407E-4</v>
      </c>
      <c r="K36" s="69">
        <f t="shared" si="1"/>
        <v>59.123008704220723</v>
      </c>
      <c r="L36" s="5" t="s">
        <v>40</v>
      </c>
      <c r="M36" s="70"/>
    </row>
    <row r="37" spans="1:13" ht="18" customHeight="1">
      <c r="A37" s="1">
        <v>15</v>
      </c>
      <c r="B37" s="71">
        <v>84</v>
      </c>
      <c r="C37" s="2" t="str">
        <f>IF(ISBLANK($B37),"",VLOOKUP($B37,[1]список!$B$3:$G$504,2,0))</f>
        <v>101 423 352 55</v>
      </c>
      <c r="D37" s="3" t="str">
        <f>IF(ISBLANK($B37),"",VLOOKUP($B37,[1]список!$B$3:$G$504,3,0))</f>
        <v xml:space="preserve">Гвоздева Диана </v>
      </c>
      <c r="E37" s="3">
        <f>IF(ISBLANK($B37),"",VLOOKUP($B37,[1]список!$B$3:$G$504,4,0))</f>
        <v>39650</v>
      </c>
      <c r="F37" s="3" t="str">
        <f>IF(ISBLANK($B37),"",VLOOKUP($B37,[1]список!$B$3:$G$504,5,0))</f>
        <v>КМС</v>
      </c>
      <c r="G37" s="3" t="str">
        <f>IF(ISBLANK($B37),"",VLOOKUP($B37,[1]список!$B$3:$G$504,6,0))</f>
        <v>Тульская Область</v>
      </c>
      <c r="H37" s="73">
        <v>6.8749999999999991E-5</v>
      </c>
      <c r="I37" s="74">
        <f t="shared" si="0"/>
        <v>7.2233796296296287E-5</v>
      </c>
      <c r="J37" s="75">
        <v>1.4098379629629628E-4</v>
      </c>
      <c r="K37" s="69">
        <f t="shared" si="1"/>
        <v>59.108447582300315</v>
      </c>
      <c r="L37" s="5" t="s">
        <v>40</v>
      </c>
      <c r="M37" s="70"/>
    </row>
    <row r="38" spans="1:13" ht="18" customHeight="1">
      <c r="A38" s="4">
        <v>16</v>
      </c>
      <c r="B38" s="71">
        <v>103</v>
      </c>
      <c r="C38" s="2" t="str">
        <f>IF(ISBLANK($B38),"",VLOOKUP($B38,[1]список!$B$3:$G$504,2,0))</f>
        <v>101 194 965 06</v>
      </c>
      <c r="D38" s="3" t="str">
        <f>IF(ISBLANK($B38),"",VLOOKUP($B38,[1]список!$B$3:$G$504,3,0))</f>
        <v xml:space="preserve">Колоницкая Виктория </v>
      </c>
      <c r="E38" s="3">
        <f>IF(ISBLANK($B38),"",VLOOKUP($B38,[1]список!$B$3:$G$504,4,0))</f>
        <v>39295</v>
      </c>
      <c r="F38" s="3" t="str">
        <f>IF(ISBLANK($B38),"",VLOOKUP($B38,[1]список!$B$3:$G$504,5,0))</f>
        <v>КМС</v>
      </c>
      <c r="G38" s="3" t="str">
        <f>IF(ISBLANK($B38),"",VLOOKUP($B38,[1]список!$B$3:$G$504,6,0))</f>
        <v>Санкт-Петербург</v>
      </c>
      <c r="H38" s="73">
        <v>7.0185185185185186E-5</v>
      </c>
      <c r="I38" s="74">
        <f t="shared" si="0"/>
        <v>7.3333333333333331E-5</v>
      </c>
      <c r="J38" s="75">
        <v>1.4351851851851852E-4</v>
      </c>
      <c r="K38" s="69">
        <f t="shared" si="1"/>
        <v>58.064516129032263</v>
      </c>
      <c r="L38" s="5" t="s">
        <v>40</v>
      </c>
      <c r="M38" s="70"/>
    </row>
    <row r="39" spans="1:13" ht="18" customHeight="1">
      <c r="A39" s="1">
        <v>17</v>
      </c>
      <c r="B39" s="71">
        <v>90</v>
      </c>
      <c r="C39" s="2" t="str">
        <f>IF(ISBLANK($B39),"",VLOOKUP($B39,[1]список!$B$3:$G$504,2,0))</f>
        <v>101 431 491 46</v>
      </c>
      <c r="D39" s="3" t="str">
        <f>IF(ISBLANK($B39),"",VLOOKUP($B39,[1]список!$B$3:$G$504,3,0))</f>
        <v xml:space="preserve">Сибаева Снежана </v>
      </c>
      <c r="E39" s="3">
        <f>IF(ISBLANK($B39),"",VLOOKUP($B39,[1]список!$B$3:$G$504,4,0))</f>
        <v>39402</v>
      </c>
      <c r="F39" s="3" t="str">
        <f>IF(ISBLANK($B39),"",VLOOKUP($B39,[1]список!$B$3:$G$504,5,0))</f>
        <v>КМС</v>
      </c>
      <c r="G39" s="3" t="str">
        <f>IF(ISBLANK($B39),"",VLOOKUP($B39,[1]список!$B$3:$G$504,6,0))</f>
        <v>Тульская Область</v>
      </c>
      <c r="H39" s="73">
        <v>7.145833333333334E-5</v>
      </c>
      <c r="I39" s="74">
        <f t="shared" si="0"/>
        <v>7.4212962962962964E-5</v>
      </c>
      <c r="J39" s="75">
        <v>1.456712962962963E-4</v>
      </c>
      <c r="K39" s="67">
        <f t="shared" si="1"/>
        <v>57.206419831558875</v>
      </c>
      <c r="L39" s="5" t="s">
        <v>40</v>
      </c>
      <c r="M39" s="68"/>
    </row>
    <row r="40" spans="1:13" ht="18" customHeight="1">
      <c r="A40" s="4">
        <v>18</v>
      </c>
      <c r="B40" s="71">
        <v>102</v>
      </c>
      <c r="C40" s="2" t="str">
        <f>IF(ISBLANK($B40),"",VLOOKUP($B40,[1]список!$B$3:$G$504,2,0))</f>
        <v>101 320 124 35</v>
      </c>
      <c r="D40" s="3" t="str">
        <f>IF(ISBLANK($B40),"",VLOOKUP($B40,[1]список!$B$3:$G$504,3,0))</f>
        <v xml:space="preserve">Лосева Анфиса </v>
      </c>
      <c r="E40" s="3">
        <f>IF(ISBLANK($B40),"",VLOOKUP($B40,[1]список!$B$3:$G$504,4,0))</f>
        <v>39524</v>
      </c>
      <c r="F40" s="3" t="str">
        <f>IF(ISBLANK($B40),"",VLOOKUP($B40,[1]список!$B$3:$G$504,5,0))</f>
        <v>КМС</v>
      </c>
      <c r="G40" s="3" t="str">
        <f>IF(ISBLANK($B40),"",VLOOKUP($B40,[1]список!$B$3:$G$504,6,0))</f>
        <v>Санкт-Петербург</v>
      </c>
      <c r="H40" s="73">
        <v>7.2407407407407411E-5</v>
      </c>
      <c r="I40" s="74">
        <f t="shared" ref="I40:I45" si="2">J40-H40</f>
        <v>7.6643518518518518E-5</v>
      </c>
      <c r="J40" s="75">
        <v>1.4905092592592593E-4</v>
      </c>
      <c r="K40" s="67">
        <f t="shared" ref="K40:K45" si="3">$K$19/((J40*24))</f>
        <v>55.909302686752604</v>
      </c>
      <c r="L40" s="5" t="s">
        <v>40</v>
      </c>
      <c r="M40" s="68"/>
    </row>
    <row r="41" spans="1:13" ht="18" customHeight="1">
      <c r="A41" s="1">
        <v>19</v>
      </c>
      <c r="B41" s="71">
        <v>81</v>
      </c>
      <c r="C41" s="2" t="str">
        <f>IF(ISBLANK($B41),"",VLOOKUP($B41,[1]список!$B$3:$G$504,2,0))</f>
        <v>101 303 450 45</v>
      </c>
      <c r="D41" s="3" t="str">
        <f>IF(ISBLANK($B41),"",VLOOKUP($B41,[1]список!$B$3:$G$504,3,0))</f>
        <v>Соколова Софья</v>
      </c>
      <c r="E41" s="3">
        <f>IF(ISBLANK($B41),"",VLOOKUP($B41,[1]список!$B$3:$G$504,4,0))</f>
        <v>39106</v>
      </c>
      <c r="F41" s="3" t="str">
        <f>IF(ISBLANK($B41),"",VLOOKUP($B41,[1]список!$B$3:$G$504,5,0))</f>
        <v>КМС</v>
      </c>
      <c r="G41" s="3" t="str">
        <f>IF(ISBLANK($B41),"",VLOOKUP($B41,[1]список!$B$3:$G$504,6,0))</f>
        <v>Тульская Область</v>
      </c>
      <c r="H41" s="73">
        <v>7.2847222222222221E-5</v>
      </c>
      <c r="I41" s="74">
        <f t="shared" si="2"/>
        <v>7.8148148148148152E-5</v>
      </c>
      <c r="J41" s="75">
        <v>1.5099537037037037E-4</v>
      </c>
      <c r="K41" s="67">
        <f t="shared" si="3"/>
        <v>55.189330062854516</v>
      </c>
      <c r="L41" s="5" t="s">
        <v>40</v>
      </c>
      <c r="M41" s="68"/>
    </row>
    <row r="42" spans="1:13" ht="18" customHeight="1">
      <c r="A42" s="4">
        <v>20</v>
      </c>
      <c r="B42" s="71">
        <v>108</v>
      </c>
      <c r="C42" s="2" t="str">
        <f>IF(ISBLANK($B42),"",VLOOKUP($B42,[1]список!$B$3:$G$504,2,0))</f>
        <v>101 446 473 90</v>
      </c>
      <c r="D42" s="3" t="str">
        <f>IF(ISBLANK($B42),"",VLOOKUP($B42,[1]список!$B$3:$G$504,3,0))</f>
        <v xml:space="preserve">Рулёва Анастасия </v>
      </c>
      <c r="E42" s="3">
        <f>IF(ISBLANK($B42),"",VLOOKUP($B42,[1]список!$B$3:$G$504,4,0))</f>
        <v>39954</v>
      </c>
      <c r="F42" s="3" t="s">
        <v>49</v>
      </c>
      <c r="G42" s="3" t="str">
        <f>IF(ISBLANK($B42),"",VLOOKUP($B42,[1]список!$B$3:$G$504,6,0))</f>
        <v>Санкт-Петербург</v>
      </c>
      <c r="H42" s="73">
        <v>7.4745370370370376E-5</v>
      </c>
      <c r="I42" s="74">
        <f t="shared" si="2"/>
        <v>7.8229166666666673E-5</v>
      </c>
      <c r="J42" s="75">
        <v>1.5297453703703705E-4</v>
      </c>
      <c r="K42" s="67">
        <f t="shared" si="3"/>
        <v>54.475296966028601</v>
      </c>
      <c r="L42" s="5" t="s">
        <v>48</v>
      </c>
      <c r="M42" s="68"/>
    </row>
    <row r="43" spans="1:13" ht="18" customHeight="1">
      <c r="A43" s="1">
        <v>21</v>
      </c>
      <c r="B43" s="71">
        <v>111</v>
      </c>
      <c r="C43" s="2" t="str">
        <f>IF(ISBLANK($B43),"",VLOOKUP($B43,[1]список!$B$3:$G$504,2,0))</f>
        <v>101 338 708 92</v>
      </c>
      <c r="D43" s="3" t="str">
        <f>IF(ISBLANK($B43),"",VLOOKUP($B43,[1]список!$B$3:$G$504,3,0))</f>
        <v>Решетникова Вероника</v>
      </c>
      <c r="E43" s="3">
        <f>IF(ISBLANK($B43),"",VLOOKUP($B43,[1]список!$B$3:$G$504,4,0))</f>
        <v>39912</v>
      </c>
      <c r="F43" s="3" t="s">
        <v>49</v>
      </c>
      <c r="G43" s="3" t="str">
        <f>IF(ISBLANK($B43),"",VLOOKUP($B43,[1]список!$B$3:$G$504,6,0))</f>
        <v>Санкт-Петербург</v>
      </c>
      <c r="H43" s="73">
        <v>7.4328703703703704E-5</v>
      </c>
      <c r="I43" s="74">
        <f t="shared" si="2"/>
        <v>7.9050925925925936E-5</v>
      </c>
      <c r="J43" s="75">
        <v>1.5337962962962964E-4</v>
      </c>
      <c r="K43" s="67">
        <f t="shared" si="3"/>
        <v>54.33142167220042</v>
      </c>
      <c r="L43" s="5" t="s">
        <v>48</v>
      </c>
      <c r="M43" s="68"/>
    </row>
    <row r="44" spans="1:13" ht="18" customHeight="1">
      <c r="A44" s="4">
        <v>22</v>
      </c>
      <c r="B44" s="71">
        <v>95</v>
      </c>
      <c r="C44" s="2" t="str">
        <f>IF(ISBLANK($B44),"",VLOOKUP($B44,[1]список!$B$3:$G$504,2,0))</f>
        <v>101 326 796 14</v>
      </c>
      <c r="D44" s="3" t="str">
        <f>IF(ISBLANK($B44),"",VLOOKUP($B44,[1]список!$B$3:$G$504,3,0))</f>
        <v>Шайкина Вероника</v>
      </c>
      <c r="E44" s="3">
        <f>IF(ISBLANK($B44),"",VLOOKUP($B44,[1]список!$B$3:$G$504,4,0))</f>
        <v>40357</v>
      </c>
      <c r="F44" s="3" t="s">
        <v>48</v>
      </c>
      <c r="G44" s="3" t="str">
        <f>IF(ISBLANK($B44),"",VLOOKUP($B44,[1]список!$B$3:$G$504,6,0))</f>
        <v>Санкт-Петербург</v>
      </c>
      <c r="H44" s="73">
        <v>7.5324074074074076E-5</v>
      </c>
      <c r="I44" s="74">
        <f t="shared" si="2"/>
        <v>7.9016203703703716E-5</v>
      </c>
      <c r="J44" s="75">
        <v>1.5434027777777779E-4</v>
      </c>
      <c r="K44" s="67">
        <f t="shared" si="3"/>
        <v>53.993250843644539</v>
      </c>
      <c r="L44" s="5" t="s">
        <v>49</v>
      </c>
      <c r="M44" s="68"/>
    </row>
    <row r="45" spans="1:13" ht="18" customHeight="1" thickBot="1">
      <c r="A45" s="1">
        <v>23</v>
      </c>
      <c r="B45" s="72">
        <v>40</v>
      </c>
      <c r="C45" s="2" t="str">
        <f>IF(ISBLANK($B45),"",VLOOKUP($B45,[1]список!$B$3:$G$504,2,0))</f>
        <v>101 446 472 89</v>
      </c>
      <c r="D45" s="3" t="str">
        <f>IF(ISBLANK($B45),"",VLOOKUP($B45,[1]список!$B$3:$G$504,3,0))</f>
        <v>Курамшина Кристина</v>
      </c>
      <c r="E45" s="3">
        <f>IF(ISBLANK($B45),"",VLOOKUP($B45,[1]список!$B$3:$G$504,4,0))</f>
        <v>40258</v>
      </c>
      <c r="F45" s="3" t="s">
        <v>48</v>
      </c>
      <c r="G45" s="3" t="str">
        <f>IF(ISBLANK($B45),"",VLOOKUP($B45,[1]список!$B$3:$G$504,6,0))</f>
        <v>Санкт-Петербург</v>
      </c>
      <c r="H45" s="73">
        <v>7.5451388888888885E-5</v>
      </c>
      <c r="I45" s="74">
        <f t="shared" si="2"/>
        <v>7.9247685185185196E-5</v>
      </c>
      <c r="J45" s="75">
        <v>1.5469907407407408E-4</v>
      </c>
      <c r="K45" s="67">
        <f t="shared" si="3"/>
        <v>53.868023342810119</v>
      </c>
      <c r="L45" s="5" t="s">
        <v>49</v>
      </c>
      <c r="M45" s="68"/>
    </row>
    <row r="46" spans="1:13" ht="10.5" customHeight="1" thickTop="1" thickBot="1">
      <c r="A46" s="30"/>
    </row>
    <row r="47" spans="1:13" ht="15" thickTop="1">
      <c r="A47" s="117" t="s">
        <v>3</v>
      </c>
      <c r="B47" s="118"/>
      <c r="C47" s="118"/>
      <c r="D47" s="118"/>
      <c r="E47" s="59"/>
      <c r="F47" s="59"/>
      <c r="G47" s="118"/>
      <c r="H47" s="118"/>
      <c r="I47" s="118"/>
      <c r="J47" s="118"/>
      <c r="K47" s="118"/>
      <c r="L47" s="118"/>
      <c r="M47" s="119"/>
    </row>
    <row r="48" spans="1:13" ht="14.25">
      <c r="A48" s="31" t="s">
        <v>35</v>
      </c>
      <c r="B48" s="21"/>
      <c r="C48" s="32"/>
      <c r="D48" s="21"/>
      <c r="E48" s="33"/>
      <c r="F48" s="21"/>
      <c r="G48" s="34"/>
      <c r="H48" s="35"/>
      <c r="I48" s="25"/>
      <c r="J48" s="25"/>
      <c r="K48" s="25"/>
      <c r="L48" s="36"/>
      <c r="M48" s="37"/>
    </row>
    <row r="49" spans="1:13" ht="14.25">
      <c r="A49" s="31" t="s">
        <v>36</v>
      </c>
      <c r="B49" s="21"/>
      <c r="C49" s="38"/>
      <c r="D49" s="21"/>
      <c r="E49" s="33"/>
      <c r="F49" s="21"/>
      <c r="G49" s="34"/>
      <c r="H49" s="35"/>
      <c r="I49" s="25"/>
      <c r="J49" s="25"/>
      <c r="K49" s="25"/>
      <c r="L49" s="36"/>
      <c r="M49" s="37"/>
    </row>
    <row r="50" spans="1:13" ht="4.5" customHeight="1">
      <c r="A50" s="39"/>
      <c r="B50" s="40"/>
      <c r="C50" s="40"/>
      <c r="D50" s="25"/>
      <c r="E50" s="41"/>
      <c r="F50" s="25"/>
      <c r="G50" s="25"/>
      <c r="H50" s="25"/>
      <c r="I50" s="25"/>
      <c r="J50" s="25"/>
      <c r="K50" s="25"/>
      <c r="L50" s="25"/>
      <c r="M50" s="42"/>
    </row>
    <row r="51" spans="1:13" ht="15.75">
      <c r="A51" s="60"/>
      <c r="B51" s="61"/>
      <c r="C51" s="61"/>
      <c r="D51" s="79" t="s">
        <v>25</v>
      </c>
      <c r="E51" s="79"/>
      <c r="F51" s="79"/>
      <c r="G51" s="79" t="s">
        <v>8</v>
      </c>
      <c r="H51" s="79"/>
      <c r="I51" s="79"/>
      <c r="J51" s="79" t="s">
        <v>24</v>
      </c>
      <c r="K51" s="79"/>
      <c r="L51" s="79"/>
      <c r="M51" s="80"/>
    </row>
    <row r="52" spans="1:13" ht="15.75">
      <c r="A52" s="62"/>
      <c r="B52" s="63"/>
      <c r="C52" s="63"/>
      <c r="D52" s="63"/>
      <c r="E52" s="63"/>
      <c r="F52" s="64"/>
      <c r="J52" s="64"/>
      <c r="K52" s="64"/>
      <c r="L52" s="64"/>
      <c r="M52" s="65"/>
    </row>
    <row r="53" spans="1:13" ht="15.75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6"/>
    </row>
    <row r="54" spans="1:13">
      <c r="A54" s="120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2"/>
    </row>
    <row r="55" spans="1:13">
      <c r="A55" s="43"/>
      <c r="D55" s="9"/>
      <c r="E55" s="44"/>
      <c r="F55" s="9"/>
      <c r="G55" s="9"/>
      <c r="H55" s="9"/>
      <c r="I55" s="9"/>
      <c r="J55" s="9"/>
      <c r="K55" s="9"/>
      <c r="L55" s="9"/>
      <c r="M55" s="45"/>
    </row>
    <row r="56" spans="1:13">
      <c r="A56" s="43"/>
      <c r="D56" s="9"/>
      <c r="E56" s="44"/>
      <c r="F56" s="9"/>
      <c r="G56" s="9"/>
      <c r="H56" s="9"/>
      <c r="I56" s="9"/>
      <c r="J56" s="9"/>
      <c r="K56" s="9"/>
      <c r="L56" s="9"/>
      <c r="M56" s="45"/>
    </row>
    <row r="57" spans="1:13" ht="13.5" thickBot="1">
      <c r="A57" s="46" t="s">
        <v>20</v>
      </c>
      <c r="B57" s="29"/>
      <c r="C57" s="29"/>
      <c r="D57" s="76" t="str">
        <f>G19</f>
        <v>Е.В. Попова (ВК, г. Воронеж)</v>
      </c>
      <c r="E57" s="76"/>
      <c r="F57" s="76"/>
      <c r="G57" s="76" t="str">
        <f>G17</f>
        <v>Г.Н. Соловьев (ВК, г. Санкт-Петербург)</v>
      </c>
      <c r="H57" s="76"/>
      <c r="I57" s="76"/>
      <c r="J57" s="76" t="str">
        <f>G18</f>
        <v>И.Н. Михайлова (ВК, г. Санкт-Петербург)</v>
      </c>
      <c r="K57" s="76"/>
      <c r="L57" s="76"/>
      <c r="M57" s="77"/>
    </row>
    <row r="58" spans="1:13" ht="13.5" thickTop="1"/>
  </sheetData>
  <mergeCells count="40">
    <mergeCell ref="A47:D47"/>
    <mergeCell ref="G47:M47"/>
    <mergeCell ref="A54:E54"/>
    <mergeCell ref="F54:I54"/>
    <mergeCell ref="J54:M54"/>
    <mergeCell ref="H16:M16"/>
    <mergeCell ref="H17:M17"/>
    <mergeCell ref="H18:M18"/>
    <mergeCell ref="H19:I19"/>
    <mergeCell ref="G21:G22"/>
    <mergeCell ref="H21:I21"/>
    <mergeCell ref="J21:J22"/>
    <mergeCell ref="K21:K22"/>
    <mergeCell ref="L21:L22"/>
    <mergeCell ref="B21:B22"/>
    <mergeCell ref="C21:C22"/>
    <mergeCell ref="D21:D22"/>
    <mergeCell ref="E21:E22"/>
    <mergeCell ref="M21:M22"/>
    <mergeCell ref="A1:M1"/>
    <mergeCell ref="A2:M2"/>
    <mergeCell ref="A3:M3"/>
    <mergeCell ref="A4:M4"/>
    <mergeCell ref="A6:M6"/>
    <mergeCell ref="D57:F57"/>
    <mergeCell ref="G57:I57"/>
    <mergeCell ref="J57:M57"/>
    <mergeCell ref="A7:M7"/>
    <mergeCell ref="J51:M51"/>
    <mergeCell ref="G51:I51"/>
    <mergeCell ref="D51:F51"/>
    <mergeCell ref="F21:F22"/>
    <mergeCell ref="A8:M8"/>
    <mergeCell ref="A9:M9"/>
    <mergeCell ref="A10:M10"/>
    <mergeCell ref="A11:M11"/>
    <mergeCell ref="A12:M12"/>
    <mergeCell ref="A15:G15"/>
    <mergeCell ref="H15:M15"/>
    <mergeCell ref="A21:A22"/>
  </mergeCells>
  <conditionalFormatting sqref="G48:G49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53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с ходу 200 м жен</vt:lpstr>
      <vt:lpstr>'Гит с ходу 200 м жен'!Заголовки_для_печати</vt:lpstr>
      <vt:lpstr>'Гит с ходу 200 м жен'!Область_печати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Владимир</cp:lastModifiedBy>
  <cp:lastPrinted>2024-11-15T10:53:23Z</cp:lastPrinted>
  <dcterms:created xsi:type="dcterms:W3CDTF">1996-10-08T23:32:33Z</dcterms:created>
  <dcterms:modified xsi:type="dcterms:W3CDTF">2025-02-04T08:17:08Z</dcterms:modified>
</cp:coreProperties>
</file>