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велокросс" sheetId="99" r:id="rId1"/>
  </sheets>
  <definedNames>
    <definedName name="_xlnm.Print_Area" localSheetId="0">велокросс!$A$1:$L$53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99" l="1"/>
  <c r="J30" i="99" l="1"/>
  <c r="J31" i="99"/>
  <c r="I30" i="99"/>
  <c r="I31" i="99"/>
  <c r="H46" i="99" l="1"/>
  <c r="H44" i="99"/>
  <c r="H43" i="99"/>
  <c r="J27" i="99"/>
  <c r="J28" i="99"/>
  <c r="J29" i="99"/>
  <c r="I25" i="99"/>
  <c r="I26" i="99"/>
  <c r="I27" i="99"/>
  <c r="I28" i="99"/>
  <c r="I29" i="99"/>
  <c r="J24" i="99" l="1"/>
  <c r="J23" i="99"/>
  <c r="I24" i="99"/>
  <c r="H45" i="99" l="1"/>
  <c r="H42" i="99"/>
  <c r="H40" i="99" l="1"/>
  <c r="L42" i="99"/>
  <c r="L41" i="99"/>
  <c r="L40" i="99"/>
  <c r="L39" i="99"/>
  <c r="L45" i="99"/>
  <c r="L44" i="99"/>
  <c r="L43" i="99"/>
  <c r="K53" i="99" l="1"/>
  <c r="H53" i="99"/>
  <c r="E53" i="99"/>
  <c r="J26" i="99"/>
  <c r="J25" i="99"/>
</calcChain>
</file>

<file path=xl/sharedStrings.xml><?xml version="1.0" encoding="utf-8"?>
<sst xmlns="http://schemas.openxmlformats.org/spreadsheetml/2006/main" count="130" uniqueCount="98">
  <si>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</si>
  <si>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</si>
  <si>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</si>
  <si>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</si>
  <si>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</si>
  <si>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</si>
  <si>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</si>
  <si>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</si>
  <si>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</si>
  <si>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</si>
  <si>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</si>
  <si>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</si>
  <si>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</si>
  <si>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</si>
  <si>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</si>
  <si>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</si>
  <si>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</si>
  <si>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</si>
  <si>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</si>
  <si>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</si>
  <si>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</si>
  <si>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</si>
  <si>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</si>
  <si>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</si>
  <si>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</si>
  <si>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</si>
  <si>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</si>
  <si>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</si>
  <si>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</si>
  <si>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</si>
  <si>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</si>
  <si>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</si>
  <si>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</si>
  <si>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</si>
  <si>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Челябинская область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</si>
  <si>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</si>
  <si>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</si>
  <si>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</si>
  <si>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</si>
  <si>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</si>
  <si>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Управление по физической культуре и спорту г. Геленджик</t>
  </si>
  <si>
    <t>2 СР</t>
  </si>
  <si>
    <t>СУДЬЯ НА ФИНИШЕ</t>
  </si>
  <si>
    <t>ВСЕРОССИЙСКИЕ СОРЕВНОВАНИЯ</t>
  </si>
  <si>
    <t>3 СР</t>
  </si>
  <si>
    <t/>
  </si>
  <si>
    <t>маунтинбайк - велокросс</t>
  </si>
  <si>
    <t>№ ВРВС: 0080101811Я</t>
  </si>
  <si>
    <t>ТЕХНИЧЕСКИЙ ДЕЛЕГАТ</t>
  </si>
  <si>
    <t>ИНФОРМАЦИЯ О ЖЮРИ И ГСК СОРЕВНОВАНИЙ:</t>
  </si>
  <si>
    <t>ВЫПОЛНЕНИЕ НТУ ЕВСК</t>
  </si>
  <si>
    <t>Министерство по физической культуре и спорту Челябинской области</t>
  </si>
  <si>
    <t>Федерация велосипедного спорта Челябинской области</t>
  </si>
  <si>
    <t>МЕСТО ПРОВЕДЕНИЯ: г. Копейск</t>
  </si>
  <si>
    <t>ДАТА ПРОВЕДЕНИЯ: 20 февраля 2022 года</t>
  </si>
  <si>
    <t xml:space="preserve">№ ЕКП 2022: </t>
  </si>
  <si>
    <t xml:space="preserve">НАЗВАНИЕ ТРАССЫ / РЕГ. НОМЕР: </t>
  </si>
  <si>
    <t>ИВАШИН И.Е. (ВК, г.Челябинск)</t>
  </si>
  <si>
    <t>СТРЕЖНЕВА Д.А. (ВК, г. Челябинск )</t>
  </si>
  <si>
    <t>КУРЗИНА О.В. (ВК,г. Челябинск)</t>
  </si>
  <si>
    <t>Тюменская область</t>
  </si>
  <si>
    <t>+1 кр</t>
  </si>
  <si>
    <t xml:space="preserve">Влажность: </t>
  </si>
  <si>
    <t>Осадки: ясно</t>
  </si>
  <si>
    <t xml:space="preserve">Ветер: </t>
  </si>
  <si>
    <t>XXX соревнования "Памяти МС И. Курзина"</t>
  </si>
  <si>
    <t>Девушки 15-16 лет</t>
  </si>
  <si>
    <t>НАЧАЛО ГОНКИ: 11ч 30м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</si>
  <si>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05м</t>
    </r>
  </si>
  <si>
    <t>ЗОРИНА Марина</t>
  </si>
  <si>
    <t>13.02.2007</t>
  </si>
  <si>
    <t>ФАТЕЕВА Александра</t>
  </si>
  <si>
    <t>12.03.2006</t>
  </si>
  <si>
    <t>КОЛОСОВА Вероника</t>
  </si>
  <si>
    <t>05.01.2006</t>
  </si>
  <si>
    <t>БОЯНДИНА Александра</t>
  </si>
  <si>
    <t>29.07.2007</t>
  </si>
  <si>
    <t>ЗАРИНА Дарья</t>
  </si>
  <si>
    <t>03.12.2007</t>
  </si>
  <si>
    <t>АЛЕКСЕЕВА Анфиса</t>
  </si>
  <si>
    <t>15.05.2007</t>
  </si>
  <si>
    <t>БЕРГ Виктория</t>
  </si>
  <si>
    <t>27.07.2006</t>
  </si>
  <si>
    <t>МАЛЬЦЕВА Александра</t>
  </si>
  <si>
    <t>18.07.2007</t>
  </si>
  <si>
    <t>ГОРЕВА Арина</t>
  </si>
  <si>
    <t>26.06.2007</t>
  </si>
  <si>
    <t>МЕДВЕДЕВА Кристина</t>
  </si>
  <si>
    <t>29.05.2007</t>
  </si>
  <si>
    <t>ГАЛИАХМЕТОВА Изалия</t>
  </si>
  <si>
    <t>12.10.2007</t>
  </si>
  <si>
    <t>ЖИЛЬЦОВА Екатерина</t>
  </si>
  <si>
    <t>23.03.2007</t>
  </si>
  <si>
    <t>ДУБСОН Елена</t>
  </si>
  <si>
    <t>27.03.2007</t>
  </si>
  <si>
    <t>КУЗНЕЦОВА Мария</t>
  </si>
  <si>
    <t>24.09.2007</t>
  </si>
  <si>
    <t>Температура: 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</si>
</sst>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20" fillId="0" borderId="0"/>
  </cellStyleXfs>
  <cellXfs count="16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1" fontId="16" fillId="0" borderId="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12" fillId="2" borderId="24" xfId="0" applyFont="1" applyFill="1" applyBorder="1" applyAlignment="1">
      <alignment vertical="center"/>
    </xf>
    <xf numFmtId="0" fontId="19" fillId="0" borderId="1" xfId="8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14" fontId="16" fillId="0" borderId="23" xfId="0" applyNumberFormat="1" applyFont="1" applyBorder="1" applyAlignment="1">
      <alignment horizontal="center" vertical="center"/>
    </xf>
    <xf numFmtId="0" fontId="19" fillId="0" borderId="23" xfId="8" applyFont="1" applyFill="1" applyBorder="1" applyAlignment="1">
      <alignment horizontal="center" vertical="center" wrapText="1"/>
    </xf>
    <xf numFmtId="21" fontId="16" fillId="0" borderId="23" xfId="0" applyNumberFormat="1" applyFont="1" applyBorder="1" applyAlignment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8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21" fontId="16" fillId="0" borderId="19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21" fontId="16" fillId="0" borderId="3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2" fontId="6" fillId="2" borderId="3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9"/>
    <cellStyle name="Обычный 2 3" xfId="5"/>
    <cellStyle name="Обычный 3" xfId="7"/>
    <cellStyle name="Обычный 4" xfId="4"/>
    <cellStyle name="Обычный 5" xfId="10"/>
    <cellStyle name="Обычный_ID4938_RS_1" xfId="8"/>
    <cellStyle name="Обычный_Стартовый протокол Смирнов_20101106_Results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155575</xdr:colOff>
      <xdr:row>0</xdr:row>
      <xdr:rowOff>76201</xdr:rowOff>
    </xdr:from>
    <xdr:to>
      <xdr:col>1</xdr:col>
      <xdr:colOff>308161</xdr:colOff>
      <xdr:row>2</xdr:row>
      <xdr:rowOff>224119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CC9F2309-E8B4-DA47-8797-E223AFAA4F7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" y="76201"/>
          <a:ext cx="614829" cy="708212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</xdr:colOff>
      <xdr:row>0</xdr:row>
      <xdr:rowOff>98049</xdr:rowOff>
    </xdr:from>
    <xdr:to>
      <xdr:col>2</xdr:col>
      <xdr:colOff>943535</xdr:colOff>
      <xdr:row>2</xdr:row>
      <xdr:rowOff>182094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6A7FF95B-ED1E-E743-85E3-A086184EF3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514" y="98049"/>
          <a:ext cx="887506" cy="644339"/>
        </a:xfrm>
        <a:prstGeom prst="rect">
          <a:avLst/>
        </a:prstGeom>
      </xdr:spPr>
    </xdr:pic>
    <xdr:clientData/>
  </xdr:twoCellAnchor>
  <xdr:oneCellAnchor>
    <xdr:from>
      <xdr:col>10</xdr:col>
      <xdr:colOff>517723</xdr:colOff>
      <xdr:row>0</xdr:row>
      <xdr:rowOff>42022</xdr:rowOff>
    </xdr:from>
    <xdr:ext cx="770297" cy="714375"/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76583" y="42022"/>
          <a:ext cx="770297" cy="714375"/>
        </a:xfrm>
        <a:prstGeom prst="rect">
          <a:avLst/>
        </a:prstGeom>
      </xdr:spPr>
    </xdr:pic>
    <xdr:clientData/>
  </xdr:oneCellAnchor>
  <xdr:oneCellAnchor>
    <xdr:from>
      <xdr:col>11</xdr:col>
      <xdr:colOff>616323</xdr:colOff>
      <xdr:row>0</xdr:row>
      <xdr:rowOff>56028</xdr:rowOff>
    </xdr:from>
    <xdr:ext cx="580025" cy="708357"/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57647" y="56028"/>
          <a:ext cx="580025" cy="708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54"/>
  <sheetViews>
    <sheetView tabSelected="1" view="pageBreakPreview" topLeftCell="A31" zoomScale="68" zoomScaleNormal="100" zoomScaleSheetLayoutView="68" workbookViewId="0">
      <selection activeCell="L40" sqref="L40"/>
    </sheetView>
  </sheetViews>
  <sheetFormatPr defaultColWidth="9.140625" defaultRowHeight="12.75" x14ac:dyDescent="0.2"/>
  <cols>
    <col min="1" max="1" width="7" style="1" customWidth="1"/>
    <col min="2" max="2" width="8.42578125" style="58" customWidth="1"/>
    <col min="3" max="3" width="15.140625" style="58" customWidth="1"/>
    <col min="4" max="4" width="25.28515625" style="1" customWidth="1"/>
    <col min="5" max="5" width="12.5703125" style="1" customWidth="1"/>
    <col min="6" max="6" width="10.28515625" style="1" customWidth="1"/>
    <col min="7" max="7" width="22.42578125" style="1" customWidth="1"/>
    <col min="8" max="8" width="11.42578125" style="1" customWidth="1"/>
    <col min="9" max="9" width="12.85546875" style="1" customWidth="1"/>
    <col min="10" max="10" width="13.42578125" style="55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21.75" customHeight="1" thickTop="1" x14ac:dyDescent="0.2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7" ht="21.75" customHeight="1" x14ac:dyDescent="0.2">
      <c r="A2" s="116" t="s">
        <v>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7" ht="21.75" customHeight="1" x14ac:dyDescent="0.2">
      <c r="A3" s="116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7" ht="21.75" customHeight="1" x14ac:dyDescent="0.2">
      <c r="A4" s="116" t="s">
        <v>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7" ht="21.75" customHeight="1" x14ac:dyDescent="0.2">
      <c r="A5" s="116" t="s">
        <v>52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8"/>
      <c r="O5" s="23"/>
    </row>
    <row r="6" spans="1:17" s="2" customFormat="1" ht="28.5" x14ac:dyDescent="0.2">
      <c r="A6" s="119" t="s">
        <v>43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  <c r="Q6" s="23"/>
    </row>
    <row r="7" spans="1:17" s="2" customFormat="1" ht="18" customHeight="1" x14ac:dyDescent="0.2">
      <c r="A7" s="122" t="s">
        <v>15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7" s="2" customFormat="1" ht="22.5" customHeight="1" thickBot="1" x14ac:dyDescent="0.25">
      <c r="A8" s="125" t="s">
        <v>65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7"/>
    </row>
    <row r="9" spans="1:17" ht="19.5" customHeight="1" thickTop="1" x14ac:dyDescent="0.2">
      <c r="A9" s="128" t="s">
        <v>19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30"/>
    </row>
    <row r="10" spans="1:17" ht="18" customHeight="1" x14ac:dyDescent="0.2">
      <c r="A10" s="131" t="s">
        <v>46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17" ht="19.5" customHeight="1" x14ac:dyDescent="0.2">
      <c r="A11" s="131" t="s">
        <v>66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</row>
    <row r="12" spans="1:17" ht="5.25" customHeight="1" x14ac:dyDescent="0.2">
      <c r="A12" s="110" t="s">
        <v>45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</row>
    <row r="13" spans="1:17" ht="15.75" x14ac:dyDescent="0.2">
      <c r="A13" s="46" t="s">
        <v>53</v>
      </c>
      <c r="B13" s="22"/>
      <c r="C13" s="22"/>
      <c r="D13" s="72"/>
      <c r="E13" s="5"/>
      <c r="F13" s="5"/>
      <c r="G13" s="32" t="s">
        <v>67</v>
      </c>
      <c r="H13" s="60"/>
      <c r="I13" s="5"/>
      <c r="J13" s="47"/>
      <c r="K13" s="28"/>
      <c r="L13" s="29" t="s">
        <v>47</v>
      </c>
    </row>
    <row r="14" spans="1:17" ht="15.75" x14ac:dyDescent="0.2">
      <c r="A14" s="19" t="s">
        <v>54</v>
      </c>
      <c r="B14" s="14"/>
      <c r="C14" s="14"/>
      <c r="D14" s="71"/>
      <c r="E14" s="6"/>
      <c r="F14" s="6"/>
      <c r="G14" s="7" t="s">
        <v>68</v>
      </c>
      <c r="H14" s="59"/>
      <c r="I14" s="6"/>
      <c r="J14" s="48"/>
      <c r="K14" s="30"/>
      <c r="L14" s="57" t="s">
        <v>55</v>
      </c>
    </row>
    <row r="15" spans="1:17" ht="15" x14ac:dyDescent="0.2">
      <c r="A15" s="141" t="s">
        <v>49</v>
      </c>
      <c r="B15" s="135"/>
      <c r="C15" s="135"/>
      <c r="D15" s="135"/>
      <c r="E15" s="135"/>
      <c r="F15" s="135"/>
      <c r="G15" s="142"/>
      <c r="H15" s="134" t="s">
        <v>1</v>
      </c>
      <c r="I15" s="135"/>
      <c r="J15" s="135"/>
      <c r="K15" s="135"/>
      <c r="L15" s="136"/>
    </row>
    <row r="16" spans="1:17" ht="15" x14ac:dyDescent="0.2">
      <c r="A16" s="20"/>
      <c r="B16" s="15"/>
      <c r="C16" s="15"/>
      <c r="D16" s="11"/>
      <c r="E16" s="12"/>
      <c r="F16" s="11"/>
      <c r="G16" s="13" t="s">
        <v>45</v>
      </c>
      <c r="H16" s="39" t="s">
        <v>56</v>
      </c>
      <c r="I16" s="8"/>
      <c r="J16" s="49"/>
      <c r="K16" s="8"/>
      <c r="L16" s="21"/>
    </row>
    <row r="17" spans="1:12" ht="15" x14ac:dyDescent="0.2">
      <c r="A17" s="20" t="s">
        <v>16</v>
      </c>
      <c r="B17" s="15"/>
      <c r="C17" s="15"/>
      <c r="D17" s="10"/>
      <c r="E17" s="12"/>
      <c r="F17" s="11"/>
      <c r="G17" s="13" t="s">
        <v>57</v>
      </c>
      <c r="H17" s="39" t="s">
        <v>36</v>
      </c>
      <c r="I17" s="8"/>
      <c r="J17" s="49"/>
      <c r="K17" s="8"/>
      <c r="L17" s="38"/>
    </row>
    <row r="18" spans="1:12" ht="15" x14ac:dyDescent="0.2">
      <c r="A18" s="20" t="s">
        <v>17</v>
      </c>
      <c r="B18" s="15"/>
      <c r="C18" s="15"/>
      <c r="D18" s="10"/>
      <c r="E18" s="12"/>
      <c r="F18" s="11"/>
      <c r="G18" s="13" t="s">
        <v>58</v>
      </c>
      <c r="H18" s="39" t="s">
        <v>37</v>
      </c>
      <c r="I18" s="8"/>
      <c r="J18" s="49"/>
      <c r="K18" s="8"/>
      <c r="L18" s="38"/>
    </row>
    <row r="19" spans="1:12" ht="16.5" thickBot="1" x14ac:dyDescent="0.25">
      <c r="A19" s="88" t="s">
        <v>14</v>
      </c>
      <c r="B19" s="68"/>
      <c r="C19" s="68"/>
      <c r="D19" s="69"/>
      <c r="E19" s="69"/>
      <c r="F19" s="69"/>
      <c r="G19" s="89" t="s">
        <v>59</v>
      </c>
      <c r="H19" s="90" t="s">
        <v>35</v>
      </c>
      <c r="I19" s="91"/>
      <c r="J19" s="92"/>
      <c r="K19" s="93">
        <v>10</v>
      </c>
      <c r="L19" s="94"/>
    </row>
    <row r="20" spans="1:12" ht="9.75" customHeight="1" thickTop="1" thickBot="1" x14ac:dyDescent="0.25">
      <c r="A20" s="17"/>
      <c r="B20" s="74"/>
      <c r="C20" s="74"/>
      <c r="L20" s="18"/>
    </row>
    <row r="21" spans="1:12" s="3" customFormat="1" ht="21" customHeight="1" thickTop="1" x14ac:dyDescent="0.2">
      <c r="A21" s="143" t="s">
        <v>6</v>
      </c>
      <c r="B21" s="139" t="s">
        <v>11</v>
      </c>
      <c r="C21" s="139" t="s">
        <v>33</v>
      </c>
      <c r="D21" s="139" t="s">
        <v>2</v>
      </c>
      <c r="E21" s="139" t="s">
        <v>32</v>
      </c>
      <c r="F21" s="139" t="s">
        <v>8</v>
      </c>
      <c r="G21" s="139" t="s">
        <v>12</v>
      </c>
      <c r="H21" s="139" t="s">
        <v>7</v>
      </c>
      <c r="I21" s="139" t="s">
        <v>22</v>
      </c>
      <c r="J21" s="145" t="s">
        <v>20</v>
      </c>
      <c r="K21" s="147" t="s">
        <v>50</v>
      </c>
      <c r="L21" s="149" t="s">
        <v>13</v>
      </c>
    </row>
    <row r="22" spans="1:12" s="3" customFormat="1" ht="13.5" customHeight="1" x14ac:dyDescent="0.2">
      <c r="A22" s="144"/>
      <c r="B22" s="140"/>
      <c r="C22" s="140"/>
      <c r="D22" s="140"/>
      <c r="E22" s="140"/>
      <c r="F22" s="140"/>
      <c r="G22" s="140"/>
      <c r="H22" s="140"/>
      <c r="I22" s="140"/>
      <c r="J22" s="146"/>
      <c r="K22" s="148"/>
      <c r="L22" s="150"/>
    </row>
    <row r="23" spans="1:12" s="4" customFormat="1" ht="26.25" customHeight="1" x14ac:dyDescent="0.2">
      <c r="A23" s="63">
        <v>1</v>
      </c>
      <c r="B23" s="33">
        <v>85</v>
      </c>
      <c r="C23" s="33"/>
      <c r="D23" s="34" t="s">
        <v>69</v>
      </c>
      <c r="E23" s="75" t="s">
        <v>70</v>
      </c>
      <c r="F23" s="106" t="s">
        <v>41</v>
      </c>
      <c r="G23" s="79" t="s">
        <v>34</v>
      </c>
      <c r="H23" s="56">
        <v>1.8749999999999999E-2</v>
      </c>
      <c r="I23" s="56" t="s">
        <v>45</v>
      </c>
      <c r="J23" s="50">
        <f>IFERROR($K$19*3600/(HOUR(H23)*3600+MINUTE(H23)*60+SECOND(H23)),"")</f>
        <v>22.222222222222221</v>
      </c>
      <c r="K23" s="25"/>
      <c r="L23" s="31"/>
    </row>
    <row r="24" spans="1:12" s="4" customFormat="1" ht="26.25" customHeight="1" x14ac:dyDescent="0.2">
      <c r="A24" s="26">
        <v>2</v>
      </c>
      <c r="B24" s="33">
        <v>52</v>
      </c>
      <c r="C24" s="33"/>
      <c r="D24" s="34" t="s">
        <v>71</v>
      </c>
      <c r="E24" s="75" t="s">
        <v>72</v>
      </c>
      <c r="F24" s="106" t="s">
        <v>38</v>
      </c>
      <c r="G24" s="79" t="s">
        <v>60</v>
      </c>
      <c r="H24" s="56">
        <v>1.9780092592592592E-2</v>
      </c>
      <c r="I24" s="56">
        <f>H24-$H$23</f>
        <v>1.0300925925925929E-3</v>
      </c>
      <c r="J24" s="50">
        <f>IFERROR($K$19*3600/(HOUR(H24)*3600+MINUTE(H24)*60+SECOND(H24)),"")</f>
        <v>21.064950263311879</v>
      </c>
      <c r="K24" s="25"/>
      <c r="L24" s="31"/>
    </row>
    <row r="25" spans="1:12" s="4" customFormat="1" ht="26.25" customHeight="1" x14ac:dyDescent="0.2">
      <c r="A25" s="26">
        <v>3</v>
      </c>
      <c r="B25" s="27">
        <v>78</v>
      </c>
      <c r="C25" s="33"/>
      <c r="D25" s="34" t="s">
        <v>73</v>
      </c>
      <c r="E25" s="75" t="s">
        <v>74</v>
      </c>
      <c r="F25" s="106" t="s">
        <v>38</v>
      </c>
      <c r="G25" s="79" t="s">
        <v>34</v>
      </c>
      <c r="H25" s="56">
        <v>2.1111111111111108E-2</v>
      </c>
      <c r="I25" s="56">
        <f t="shared" ref="I25:I31" si="0">H25-$H$23</f>
        <v>2.361111111111109E-3</v>
      </c>
      <c r="J25" s="50">
        <f>IFERROR($K$19*3600/(HOUR(H25)*3600+MINUTE(H25)*60+SECOND(H25)),"")</f>
        <v>19.736842105263158</v>
      </c>
      <c r="K25" s="25"/>
      <c r="L25" s="31"/>
    </row>
    <row r="26" spans="1:12" s="4" customFormat="1" ht="26.25" customHeight="1" x14ac:dyDescent="0.2">
      <c r="A26" s="26">
        <v>4</v>
      </c>
      <c r="B26" s="27">
        <v>86</v>
      </c>
      <c r="C26" s="33"/>
      <c r="D26" s="34" t="s">
        <v>75</v>
      </c>
      <c r="E26" s="75" t="s">
        <v>76</v>
      </c>
      <c r="F26" s="106" t="s">
        <v>41</v>
      </c>
      <c r="G26" s="79" t="s">
        <v>34</v>
      </c>
      <c r="H26" s="56">
        <v>2.1145833333333332E-2</v>
      </c>
      <c r="I26" s="56">
        <f t="shared" si="0"/>
        <v>2.3958333333333331E-3</v>
      </c>
      <c r="J26" s="50">
        <f>IFERROR($K$19*3600/(HOUR(H26)*3600+MINUTE(H26)*60+SECOND(H26)),"")</f>
        <v>19.704433497536947</v>
      </c>
      <c r="K26" s="25"/>
      <c r="L26" s="31"/>
    </row>
    <row r="27" spans="1:12" s="4" customFormat="1" ht="26.25" customHeight="1" x14ac:dyDescent="0.2">
      <c r="A27" s="26">
        <v>5</v>
      </c>
      <c r="B27" s="27">
        <v>10</v>
      </c>
      <c r="C27" s="33"/>
      <c r="D27" s="34" t="s">
        <v>77</v>
      </c>
      <c r="E27" s="75" t="s">
        <v>78</v>
      </c>
      <c r="F27" s="106" t="s">
        <v>41</v>
      </c>
      <c r="G27" s="79" t="s">
        <v>60</v>
      </c>
      <c r="H27" s="56">
        <v>2.1342592592592594E-2</v>
      </c>
      <c r="I27" s="56">
        <f t="shared" si="0"/>
        <v>2.5925925925925943E-3</v>
      </c>
      <c r="J27" s="50">
        <f t="shared" ref="J27:J31" si="1">IFERROR($K$19*3600/(HOUR(H27)*3600+MINUTE(H27)*60+SECOND(H27)),"")</f>
        <v>19.522776572668114</v>
      </c>
      <c r="K27" s="25"/>
      <c r="L27" s="31"/>
    </row>
    <row r="28" spans="1:12" s="4" customFormat="1" ht="26.25" customHeight="1" x14ac:dyDescent="0.2">
      <c r="A28" s="26">
        <v>6</v>
      </c>
      <c r="B28" s="27">
        <v>43</v>
      </c>
      <c r="C28" s="33"/>
      <c r="D28" s="34" t="s">
        <v>79</v>
      </c>
      <c r="E28" s="75" t="s">
        <v>80</v>
      </c>
      <c r="F28" s="106" t="s">
        <v>41</v>
      </c>
      <c r="G28" s="79" t="s">
        <v>60</v>
      </c>
      <c r="H28" s="56">
        <v>2.146990740740741E-2</v>
      </c>
      <c r="I28" s="56">
        <f t="shared" si="0"/>
        <v>2.7199074074074105E-3</v>
      </c>
      <c r="J28" s="50">
        <f t="shared" si="1"/>
        <v>19.40700808625337</v>
      </c>
      <c r="K28" s="25"/>
      <c r="L28" s="31"/>
    </row>
    <row r="29" spans="1:12" s="4" customFormat="1" ht="26.25" customHeight="1" x14ac:dyDescent="0.2">
      <c r="A29" s="26">
        <v>7</v>
      </c>
      <c r="B29" s="27">
        <v>82</v>
      </c>
      <c r="C29" s="33"/>
      <c r="D29" s="34" t="s">
        <v>81</v>
      </c>
      <c r="E29" s="75" t="s">
        <v>82</v>
      </c>
      <c r="F29" s="106" t="s">
        <v>41</v>
      </c>
      <c r="G29" s="79" t="s">
        <v>34</v>
      </c>
      <c r="H29" s="56">
        <v>2.2118055555555557E-2</v>
      </c>
      <c r="I29" s="56">
        <f t="shared" si="0"/>
        <v>3.3680555555555582E-3</v>
      </c>
      <c r="J29" s="50">
        <f t="shared" si="1"/>
        <v>18.838304552590266</v>
      </c>
      <c r="K29" s="25"/>
      <c r="L29" s="31"/>
    </row>
    <row r="30" spans="1:12" s="4" customFormat="1" ht="26.25" customHeight="1" x14ac:dyDescent="0.2">
      <c r="A30" s="26">
        <v>8</v>
      </c>
      <c r="B30" s="27">
        <v>38</v>
      </c>
      <c r="C30" s="33"/>
      <c r="D30" s="34" t="s">
        <v>83</v>
      </c>
      <c r="E30" s="75" t="s">
        <v>84</v>
      </c>
      <c r="F30" s="106" t="s">
        <v>41</v>
      </c>
      <c r="G30" s="79" t="s">
        <v>60</v>
      </c>
      <c r="H30" s="56">
        <v>2.2546296296296297E-2</v>
      </c>
      <c r="I30" s="56">
        <f t="shared" si="0"/>
        <v>3.7962962962962976E-3</v>
      </c>
      <c r="J30" s="50">
        <f t="shared" si="1"/>
        <v>18.480492813141684</v>
      </c>
      <c r="K30" s="25"/>
      <c r="L30" s="105"/>
    </row>
    <row r="31" spans="1:12" s="4" customFormat="1" ht="26.25" customHeight="1" x14ac:dyDescent="0.2">
      <c r="A31" s="26">
        <v>9</v>
      </c>
      <c r="B31" s="27">
        <v>53</v>
      </c>
      <c r="C31" s="33"/>
      <c r="D31" s="34" t="s">
        <v>85</v>
      </c>
      <c r="E31" s="75" t="s">
        <v>86</v>
      </c>
      <c r="F31" s="106" t="s">
        <v>38</v>
      </c>
      <c r="G31" s="79" t="s">
        <v>60</v>
      </c>
      <c r="H31" s="56">
        <v>2.2569444444444444E-2</v>
      </c>
      <c r="I31" s="56">
        <f t="shared" si="0"/>
        <v>3.8194444444444448E-3</v>
      </c>
      <c r="J31" s="50">
        <f t="shared" si="1"/>
        <v>18.46153846153846</v>
      </c>
      <c r="K31" s="25"/>
      <c r="L31" s="105"/>
    </row>
    <row r="32" spans="1:12" s="4" customFormat="1" ht="26.25" customHeight="1" x14ac:dyDescent="0.2">
      <c r="A32" s="26">
        <v>10</v>
      </c>
      <c r="B32" s="27">
        <v>93</v>
      </c>
      <c r="C32" s="33"/>
      <c r="D32" s="34" t="s">
        <v>87</v>
      </c>
      <c r="E32" s="75" t="s">
        <v>88</v>
      </c>
      <c r="F32" s="106" t="s">
        <v>44</v>
      </c>
      <c r="G32" s="79" t="s">
        <v>60</v>
      </c>
      <c r="H32" s="104"/>
      <c r="I32" s="56"/>
      <c r="J32" s="50"/>
      <c r="K32" s="25"/>
      <c r="L32" s="105" t="s">
        <v>61</v>
      </c>
    </row>
    <row r="33" spans="1:12" s="4" customFormat="1" ht="26.25" customHeight="1" x14ac:dyDescent="0.2">
      <c r="A33" s="26">
        <v>11</v>
      </c>
      <c r="B33" s="27">
        <v>83</v>
      </c>
      <c r="C33" s="33"/>
      <c r="D33" s="34" t="s">
        <v>89</v>
      </c>
      <c r="E33" s="75" t="s">
        <v>90</v>
      </c>
      <c r="F33" s="106" t="s">
        <v>44</v>
      </c>
      <c r="G33" s="79" t="s">
        <v>34</v>
      </c>
      <c r="H33" s="104"/>
      <c r="I33" s="56"/>
      <c r="J33" s="50"/>
      <c r="K33" s="25"/>
      <c r="L33" s="105" t="s">
        <v>61</v>
      </c>
    </row>
    <row r="34" spans="1:12" s="4" customFormat="1" ht="26.25" customHeight="1" x14ac:dyDescent="0.2">
      <c r="A34" s="26">
        <v>12</v>
      </c>
      <c r="B34" s="27">
        <v>183</v>
      </c>
      <c r="C34" s="33"/>
      <c r="D34" s="34" t="s">
        <v>91</v>
      </c>
      <c r="E34" s="75" t="s">
        <v>92</v>
      </c>
      <c r="F34" s="106" t="s">
        <v>44</v>
      </c>
      <c r="G34" s="79" t="s">
        <v>34</v>
      </c>
      <c r="H34" s="104"/>
      <c r="I34" s="56"/>
      <c r="J34" s="50"/>
      <c r="K34" s="25"/>
      <c r="L34" s="105" t="s">
        <v>61</v>
      </c>
    </row>
    <row r="35" spans="1:12" s="4" customFormat="1" ht="26.25" customHeight="1" x14ac:dyDescent="0.2">
      <c r="A35" s="26">
        <v>13</v>
      </c>
      <c r="B35" s="27">
        <v>100</v>
      </c>
      <c r="C35" s="33"/>
      <c r="D35" s="34" t="s">
        <v>93</v>
      </c>
      <c r="E35" s="75" t="s">
        <v>94</v>
      </c>
      <c r="F35" s="106" t="s">
        <v>41</v>
      </c>
      <c r="G35" s="79" t="s">
        <v>34</v>
      </c>
      <c r="H35" s="104"/>
      <c r="I35" s="56"/>
      <c r="J35" s="50"/>
      <c r="K35" s="25"/>
      <c r="L35" s="105" t="s">
        <v>61</v>
      </c>
    </row>
    <row r="36" spans="1:12" s="4" customFormat="1" ht="26.25" customHeight="1" thickBot="1" x14ac:dyDescent="0.25">
      <c r="A36" s="80">
        <v>14</v>
      </c>
      <c r="B36" s="81">
        <v>92</v>
      </c>
      <c r="C36" s="82"/>
      <c r="D36" s="83" t="s">
        <v>95</v>
      </c>
      <c r="E36" s="84" t="s">
        <v>96</v>
      </c>
      <c r="F36" s="107" t="s">
        <v>41</v>
      </c>
      <c r="G36" s="85" t="s">
        <v>34</v>
      </c>
      <c r="H36" s="108"/>
      <c r="I36" s="86"/>
      <c r="J36" s="51"/>
      <c r="K36" s="87"/>
      <c r="L36" s="109" t="s">
        <v>61</v>
      </c>
    </row>
    <row r="37" spans="1:12" ht="9" customHeight="1" thickTop="1" thickBot="1" x14ac:dyDescent="0.25">
      <c r="A37" s="95"/>
      <c r="B37" s="96"/>
      <c r="C37" s="96"/>
      <c r="D37" s="97"/>
      <c r="E37" s="98"/>
      <c r="F37" s="99"/>
      <c r="G37" s="100"/>
      <c r="H37" s="101"/>
      <c r="I37" s="101"/>
      <c r="J37" s="52"/>
      <c r="K37" s="101"/>
      <c r="L37" s="102"/>
    </row>
    <row r="38" spans="1:12" ht="15.75" thickTop="1" x14ac:dyDescent="0.2">
      <c r="A38" s="157" t="s">
        <v>4</v>
      </c>
      <c r="B38" s="151"/>
      <c r="C38" s="151"/>
      <c r="D38" s="151"/>
      <c r="E38" s="78"/>
      <c r="F38" s="78"/>
      <c r="G38" s="151" t="s">
        <v>5</v>
      </c>
      <c r="H38" s="151"/>
      <c r="I38" s="151"/>
      <c r="J38" s="151"/>
      <c r="K38" s="151"/>
      <c r="L38" s="152"/>
    </row>
    <row r="39" spans="1:12" x14ac:dyDescent="0.2">
      <c r="A39" s="35" t="s">
        <v>97</v>
      </c>
      <c r="B39" s="36"/>
      <c r="C39" s="40"/>
      <c r="D39" s="37"/>
      <c r="E39" s="64"/>
      <c r="F39" s="37"/>
      <c r="G39" s="41" t="s">
        <v>30</v>
      </c>
      <c r="H39" s="37">
        <v>2</v>
      </c>
      <c r="I39" s="64"/>
      <c r="J39" s="65"/>
      <c r="K39" s="53" t="s">
        <v>28</v>
      </c>
      <c r="L39" s="77">
        <f>COUNTIF(F1:F36,"ЗМС")</f>
        <v>0</v>
      </c>
    </row>
    <row r="40" spans="1:12" x14ac:dyDescent="0.2">
      <c r="A40" s="35" t="s">
        <v>62</v>
      </c>
      <c r="B40" s="9"/>
      <c r="C40" s="42"/>
      <c r="D40" s="24"/>
      <c r="E40" s="66"/>
      <c r="F40" s="24"/>
      <c r="G40" s="43" t="s">
        <v>23</v>
      </c>
      <c r="H40" s="103">
        <f>H41+H46</f>
        <v>14</v>
      </c>
      <c r="I40" s="67"/>
      <c r="J40" s="65"/>
      <c r="K40" s="54" t="s">
        <v>18</v>
      </c>
      <c r="L40" s="77">
        <f>COUNTIF(F2:F36,"МСМК")</f>
        <v>0</v>
      </c>
    </row>
    <row r="41" spans="1:12" x14ac:dyDescent="0.2">
      <c r="A41" s="35" t="s">
        <v>63</v>
      </c>
      <c r="B41" s="9"/>
      <c r="C41" s="45"/>
      <c r="D41" s="24"/>
      <c r="E41" s="66"/>
      <c r="F41" s="24"/>
      <c r="G41" s="43" t="s">
        <v>24</v>
      </c>
      <c r="H41" s="103">
        <f>H42+H43+H45+H44</f>
        <v>14</v>
      </c>
      <c r="I41" s="67"/>
      <c r="J41" s="65"/>
      <c r="K41" s="54" t="s">
        <v>21</v>
      </c>
      <c r="L41" s="77">
        <f>COUNTIF(F3:F36,"МС")</f>
        <v>0</v>
      </c>
    </row>
    <row r="42" spans="1:12" x14ac:dyDescent="0.2">
      <c r="A42" s="35" t="s">
        <v>64</v>
      </c>
      <c r="B42" s="9"/>
      <c r="C42" s="45"/>
      <c r="D42" s="24"/>
      <c r="E42" s="66"/>
      <c r="F42" s="24"/>
      <c r="G42" s="43" t="s">
        <v>25</v>
      </c>
      <c r="H42" s="103">
        <f>COUNT(A9:A36)</f>
        <v>14</v>
      </c>
      <c r="I42" s="67"/>
      <c r="J42" s="65"/>
      <c r="K42" s="54" t="s">
        <v>29</v>
      </c>
      <c r="L42" s="77">
        <f>COUNTIF(F4:F36,"КМС")</f>
        <v>0</v>
      </c>
    </row>
    <row r="43" spans="1:12" x14ac:dyDescent="0.2">
      <c r="A43" s="35"/>
      <c r="B43" s="9"/>
      <c r="C43" s="45"/>
      <c r="D43" s="24"/>
      <c r="E43" s="66"/>
      <c r="F43" s="24"/>
      <c r="G43" s="43" t="s">
        <v>39</v>
      </c>
      <c r="H43" s="103">
        <f>COUNTIF(A9:A36,"ЛИМ")</f>
        <v>0</v>
      </c>
      <c r="I43" s="67"/>
      <c r="J43" s="65"/>
      <c r="K43" s="67" t="s">
        <v>38</v>
      </c>
      <c r="L43" s="77">
        <f>COUNTIF(F5:F36,"1 СР")</f>
        <v>3</v>
      </c>
    </row>
    <row r="44" spans="1:12" x14ac:dyDescent="0.2">
      <c r="A44" s="35"/>
      <c r="B44" s="9"/>
      <c r="C44" s="9"/>
      <c r="D44" s="24"/>
      <c r="E44" s="66"/>
      <c r="F44" s="24"/>
      <c r="G44" s="43" t="s">
        <v>26</v>
      </c>
      <c r="H44" s="24">
        <f>COUNTIF(A9:A36,"НФ")</f>
        <v>0</v>
      </c>
      <c r="I44" s="67"/>
      <c r="J44" s="65"/>
      <c r="K44" s="54" t="s">
        <v>41</v>
      </c>
      <c r="L44" s="77">
        <f>COUNTIF(F5:F36,"2 СР")</f>
        <v>8</v>
      </c>
    </row>
    <row r="45" spans="1:12" x14ac:dyDescent="0.2">
      <c r="A45" s="35"/>
      <c r="B45" s="9"/>
      <c r="C45" s="9"/>
      <c r="D45" s="24"/>
      <c r="E45" s="66"/>
      <c r="F45" s="24"/>
      <c r="G45" s="43" t="s">
        <v>31</v>
      </c>
      <c r="H45" s="103">
        <f>COUNTIF(A9:A36,"ДСКВ")</f>
        <v>0</v>
      </c>
      <c r="I45" s="67"/>
      <c r="J45" s="65"/>
      <c r="K45" s="54" t="s">
        <v>44</v>
      </c>
      <c r="L45" s="77">
        <f>COUNTIF(F5:F36,"3 СР")</f>
        <v>3</v>
      </c>
    </row>
    <row r="46" spans="1:12" x14ac:dyDescent="0.2">
      <c r="A46" s="35"/>
      <c r="B46" s="9"/>
      <c r="C46" s="9"/>
      <c r="D46" s="24"/>
      <c r="E46" s="66"/>
      <c r="F46" s="24"/>
      <c r="G46" s="43" t="s">
        <v>27</v>
      </c>
      <c r="H46" s="103">
        <f>COUNTIF(A9:A36,"НС")</f>
        <v>0</v>
      </c>
      <c r="I46" s="67"/>
      <c r="J46" s="65"/>
      <c r="K46" s="54"/>
      <c r="L46" s="44"/>
    </row>
    <row r="47" spans="1:12" ht="9.75" customHeight="1" x14ac:dyDescent="0.2">
      <c r="A47" s="35"/>
      <c r="B47" s="16"/>
      <c r="C47" s="16"/>
      <c r="D47" s="9"/>
      <c r="E47" s="9"/>
      <c r="F47" s="9"/>
      <c r="G47" s="9"/>
      <c r="H47" s="9"/>
      <c r="I47" s="9"/>
      <c r="J47" s="61"/>
      <c r="K47" s="9"/>
      <c r="L47" s="62"/>
    </row>
    <row r="48" spans="1:12" x14ac:dyDescent="0.2">
      <c r="A48" s="153" t="s">
        <v>48</v>
      </c>
      <c r="B48" s="137"/>
      <c r="C48" s="137"/>
      <c r="D48" s="137"/>
      <c r="E48" s="137" t="s">
        <v>10</v>
      </c>
      <c r="F48" s="137"/>
      <c r="G48" s="137"/>
      <c r="H48" s="137" t="s">
        <v>3</v>
      </c>
      <c r="I48" s="137"/>
      <c r="J48" s="137"/>
      <c r="K48" s="137" t="s">
        <v>42</v>
      </c>
      <c r="L48" s="138"/>
    </row>
    <row r="49" spans="1:12" x14ac:dyDescent="0.2">
      <c r="A49" s="158"/>
      <c r="B49" s="159"/>
      <c r="C49" s="159"/>
      <c r="D49" s="159"/>
      <c r="E49" s="159"/>
      <c r="F49" s="160"/>
      <c r="G49" s="160"/>
      <c r="H49" s="160"/>
      <c r="I49" s="160"/>
      <c r="J49" s="160"/>
      <c r="K49" s="160"/>
      <c r="L49" s="161"/>
    </row>
    <row r="50" spans="1:12" x14ac:dyDescent="0.2">
      <c r="A50" s="73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0"/>
    </row>
    <row r="51" spans="1:12" x14ac:dyDescent="0.2">
      <c r="A51" s="73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0"/>
    </row>
    <row r="52" spans="1:12" x14ac:dyDescent="0.2">
      <c r="A52" s="73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0"/>
    </row>
    <row r="53" spans="1:12" ht="13.5" thickBot="1" x14ac:dyDescent="0.25">
      <c r="A53" s="154"/>
      <c r="B53" s="155"/>
      <c r="C53" s="155"/>
      <c r="D53" s="155"/>
      <c r="E53" s="155" t="str">
        <f>G17</f>
        <v>ИВАШИН И.Е. (ВК, г.Челябинск)</v>
      </c>
      <c r="F53" s="155"/>
      <c r="G53" s="155"/>
      <c r="H53" s="155" t="str">
        <f>G18</f>
        <v>СТРЕЖНЕВА Д.А. (ВК, г. Челябинск )</v>
      </c>
      <c r="I53" s="155"/>
      <c r="J53" s="155"/>
      <c r="K53" s="155" t="str">
        <f>G19</f>
        <v>КУРЗИНА О.В. (ВК,г. Челябинск)</v>
      </c>
      <c r="L53" s="156"/>
    </row>
    <row r="54" spans="1:12" ht="13.5" thickTop="1" x14ac:dyDescent="0.2"/>
  </sheetData>
  <mergeCells count="38">
    <mergeCell ref="L21:L22"/>
    <mergeCell ref="G38:L38"/>
    <mergeCell ref="A48:D48"/>
    <mergeCell ref="A53:D53"/>
    <mergeCell ref="E53:G53"/>
    <mergeCell ref="H53:J53"/>
    <mergeCell ref="K53:L53"/>
    <mergeCell ref="A38:D38"/>
    <mergeCell ref="A49:E49"/>
    <mergeCell ref="F49:L49"/>
    <mergeCell ref="H15:L15"/>
    <mergeCell ref="E48:G48"/>
    <mergeCell ref="H48:J48"/>
    <mergeCell ref="K48:L48"/>
    <mergeCell ref="H21:H22"/>
    <mergeCell ref="I21:I22"/>
    <mergeCell ref="A15:G15"/>
    <mergeCell ref="A21:A22"/>
    <mergeCell ref="B21:B22"/>
    <mergeCell ref="C21:C22"/>
    <mergeCell ref="D21:D22"/>
    <mergeCell ref="E21:E22"/>
    <mergeCell ref="F21:F22"/>
    <mergeCell ref="G21:G22"/>
    <mergeCell ref="J21:J22"/>
    <mergeCell ref="K21:K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54:B1048576 B20:B37 B39:B47">
    <cfRule type="duplicateValues" dxfId="7" priority="13"/>
  </conditionalFormatting>
  <conditionalFormatting sqref="B15">
    <cfRule type="duplicateValues" dxfId="6" priority="3"/>
  </conditionalFormatting>
  <conditionalFormatting sqref="B2">
    <cfRule type="duplicateValues" dxfId="5" priority="6"/>
  </conditionalFormatting>
  <conditionalFormatting sqref="B3">
    <cfRule type="duplicateValues" dxfId="4" priority="5"/>
  </conditionalFormatting>
  <conditionalFormatting sqref="B4">
    <cfRule type="duplicateValues" dxfId="3" priority="4"/>
  </conditionalFormatting>
  <conditionalFormatting sqref="B1 B6:B7 B9:B11 B13:B14 B16:B19">
    <cfRule type="duplicateValues" dxfId="2" priority="7"/>
  </conditionalFormatting>
  <conditionalFormatting sqref="B53">
    <cfRule type="duplicateValues" dxfId="1" priority="1"/>
  </conditionalFormatting>
  <conditionalFormatting sqref="B48:B52">
    <cfRule type="duplicateValues" dxfId="0" priority="2"/>
  </conditionalFormatting>
  <pageMargins left="0.2" right="0.2" top="0.25" bottom="0.25" header="0.3" footer="0.3"/>
  <pageSetup paperSize="256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велокросс</vt:lpstr>
      <vt:lpstr>велокросс!Область_печати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2022-02-13T11:55:11Z</cp:lastPrinted>
  <dcterms:created xsi:type="dcterms:W3CDTF">1996-10-08T23:32:33Z</dcterms:created>
  <dcterms:modified xsi:type="dcterms:W3CDTF">2022-03-24T13:07:44Z</dcterms:modified>
</cp:coreProperties>
</file>