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отсечек'!$A$1:$L$66</definedName>
  </definedNames>
  <calcPr calcId="152511"/>
</workbook>
</file>

<file path=xl/calcChain.xml><?xml version="1.0" encoding="utf-8"?>
<calcChain xmlns="http://schemas.openxmlformats.org/spreadsheetml/2006/main">
  <c r="I45" i="102" l="1"/>
  <c r="A48" i="102"/>
  <c r="A46" i="102"/>
  <c r="A44" i="102"/>
  <c r="A42" i="102"/>
  <c r="J47" i="102"/>
  <c r="J48" i="102" s="1"/>
  <c r="I47" i="102"/>
  <c r="I48" i="102" s="1"/>
  <c r="J45" i="102"/>
  <c r="J46" i="102" s="1"/>
  <c r="I46" i="102"/>
  <c r="J43" i="102"/>
  <c r="J44" i="102" s="1"/>
  <c r="I43" i="102"/>
  <c r="I44" i="102" s="1"/>
  <c r="J41" i="102"/>
  <c r="J42" i="102" s="1"/>
  <c r="I41" i="102"/>
  <c r="I42" i="102" s="1"/>
  <c r="H48" i="102"/>
  <c r="H46" i="102"/>
  <c r="G46" i="102"/>
  <c r="H44" i="102"/>
  <c r="G44" i="102"/>
  <c r="H42" i="102"/>
  <c r="G42" i="102"/>
  <c r="H40" i="102"/>
  <c r="G40" i="102"/>
  <c r="H38" i="102"/>
  <c r="G38" i="102"/>
  <c r="H36" i="102"/>
  <c r="G36" i="102"/>
  <c r="H34" i="102"/>
  <c r="G34" i="102"/>
  <c r="H32" i="102"/>
  <c r="G32" i="102"/>
  <c r="H30" i="102"/>
  <c r="G30" i="102"/>
  <c r="H28" i="102"/>
  <c r="G28" i="102"/>
  <c r="H26" i="102"/>
  <c r="G26" i="102"/>
  <c r="H24" i="102"/>
  <c r="G24" i="102"/>
  <c r="J66" i="102" l="1"/>
  <c r="E66" i="102"/>
  <c r="L51" i="102"/>
  <c r="I25" i="102" l="1"/>
  <c r="I26" i="102" s="1"/>
  <c r="J25" i="102"/>
  <c r="L57" i="102" l="1"/>
  <c r="L56" i="102"/>
  <c r="L55" i="102"/>
  <c r="L54" i="102"/>
  <c r="L53" i="102"/>
  <c r="L52" i="102"/>
  <c r="A40" i="102"/>
  <c r="J39" i="102"/>
  <c r="I39" i="102"/>
  <c r="A38" i="102"/>
  <c r="J37" i="102"/>
  <c r="J38" i="102" s="1"/>
  <c r="I37" i="102"/>
  <c r="I38" i="102" s="1"/>
  <c r="A36" i="102"/>
  <c r="J35" i="102"/>
  <c r="I35" i="102"/>
  <c r="I33" i="102"/>
  <c r="J33" i="102"/>
  <c r="A34" i="102"/>
  <c r="A32" i="102"/>
  <c r="J31" i="102"/>
  <c r="I31" i="102"/>
  <c r="A30" i="102"/>
  <c r="J29" i="102"/>
  <c r="J30" i="102" s="1"/>
  <c r="I29" i="102"/>
  <c r="A28" i="102"/>
  <c r="I27" i="102"/>
  <c r="J27" i="102"/>
  <c r="J28" i="102" s="1"/>
  <c r="A26" i="102"/>
  <c r="A24" i="102"/>
  <c r="J26" i="102"/>
  <c r="J23" i="102"/>
  <c r="J24" i="102" s="1"/>
  <c r="I34" i="102" l="1"/>
  <c r="I30" i="102"/>
  <c r="I28" i="102"/>
  <c r="I32" i="102"/>
  <c r="J32" i="102"/>
  <c r="J34" i="102"/>
  <c r="I36" i="102"/>
  <c r="J36" i="102"/>
  <c r="I40" i="102"/>
  <c r="J40" i="102"/>
</calcChain>
</file>

<file path=xl/sharedStrings.xml><?xml version="1.0" encoding="utf-8"?>
<sst xmlns="http://schemas.openxmlformats.org/spreadsheetml/2006/main" count="169" uniqueCount="129">
  <si>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</si>
  <si>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</si>
  <si>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</si>
  <si>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</si>
  <si>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</si>
  <si>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</si>
  <si>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</si>
  <si>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</si>
  <si>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</si>
  <si>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</si>
  <si>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</si>
  <si>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</si>
  <si>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</si>
  <si>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</si>
  <si>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</si>
  <si>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</si>
  <si>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</si>
  <si>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</si>
  <si>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</si>
  <si>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</si>
  <si>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</si>
  <si>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</si>
  <si>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</si>
  <si>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</si>
  <si>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</si>
  <si>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</si>
  <si>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</si>
  <si>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</si>
  <si>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</si>
  <si>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</si>
  <si>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</si>
  <si>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</si>
  <si>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</si>
  <si>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</si>
  <si>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</si>
  <si>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</si>
  <si>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</si>
  <si>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</si>
  <si>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Тульская область</t>
  </si>
  <si>
    <t>Краснодарский край</t>
  </si>
  <si>
    <t xml:space="preserve">НАЧАЛО ГОНКИ: 11ч 00м 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</si>
  <si>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</si>
  <si>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</si>
  <si>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</si>
  <si>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</si>
  <si>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</si>
  <si>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</si>
  <si>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</si>
  <si>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</si>
  <si>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</si>
  <si>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</si>
  <si>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</si>
  <si>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</si>
  <si>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МЕСТО ПРОВЕДЕНИЯ: г. Хабаровск</t>
  </si>
  <si>
    <t>ДАТА ПРОВЕДЕНИЯ: 09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</si>
  <si>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40м</t>
    </r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</si>
  <si>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</si>
  <si>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</si>
  <si>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№ ВРВС: 0080681811Я</t>
  </si>
  <si>
    <t>№ ЕКП 2021: 32480</t>
  </si>
  <si>
    <t>Стародубцев А.Ю. (ВК, г. Хабаровск)</t>
  </si>
  <si>
    <t>Шатрыгина Е.В. (ВК, г. Верхняя Пышма)</t>
  </si>
  <si>
    <t>Жеребцова М.С. (ВК, г. Чита)</t>
  </si>
  <si>
    <t>25,0 км /1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</si>
  <si>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</si>
  <si>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</si>
  <si>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</si>
  <si>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Хабаровский край</t>
  </si>
  <si>
    <t>ВК</t>
  </si>
  <si>
    <t>Республика Адыгея</t>
  </si>
  <si>
    <t>Ростовская область</t>
  </si>
  <si>
    <t>Температура: +24</t>
  </si>
  <si>
    <t>Влажность: 68%</t>
  </si>
  <si>
    <t xml:space="preserve">Ветер: </t>
  </si>
  <si>
    <t>Осадки: пасмурно</t>
  </si>
  <si>
    <t>ПЕРВЕНСТВО РОССИИ</t>
  </si>
  <si>
    <t>Юниорки 17-18 лет</t>
  </si>
  <si>
    <t>СЕМЫШЕВА Таисия</t>
  </si>
  <si>
    <t>16.06.2004</t>
  </si>
  <si>
    <t>ВОРОШИЛОВА Дарья</t>
  </si>
  <si>
    <t>18.11.2003</t>
  </si>
  <si>
    <t>МОГИЛЕВСКАЯ Анастасия</t>
  </si>
  <si>
    <t>12.09.2003</t>
  </si>
  <si>
    <t>НОВИКОВА Кристина</t>
  </si>
  <si>
    <t>20.03.2003</t>
  </si>
  <si>
    <t>МАТИНА Ирина</t>
  </si>
  <si>
    <t>27.02.2003</t>
  </si>
  <si>
    <t>ПРОЗОРОВА Елизавета</t>
  </si>
  <si>
    <t>17.01.2003</t>
  </si>
  <si>
    <t>МИШИНА Анна</t>
  </si>
  <si>
    <t>07.06.2004</t>
  </si>
  <si>
    <t>МУРЗИНА Ирина</t>
  </si>
  <si>
    <t>15.04.2004</t>
  </si>
  <si>
    <t>СИМАКОВА Алена</t>
  </si>
  <si>
    <t>05.11.2004</t>
  </si>
  <si>
    <t>ИВАНОВА Марианна</t>
  </si>
  <si>
    <t>06.04.2004</t>
  </si>
  <si>
    <t>КОМОГОРОВА Екатерина</t>
  </si>
  <si>
    <t>01.08.2004</t>
  </si>
  <si>
    <t>ОСЬКИНА Лилия</t>
  </si>
  <si>
    <t>29.05.2003</t>
  </si>
  <si>
    <t>ТИСЛЕНКО Дарья</t>
  </si>
  <si>
    <t>26.08.2004</t>
  </si>
  <si>
    <t>БАВЫКИНА Елизавета</t>
  </si>
  <si>
    <t>26.10.2004</t>
  </si>
  <si>
    <t>ЗАХОДЯКО Алиса</t>
  </si>
  <si>
    <t>25.11.2004</t>
  </si>
  <si>
    <t>ВОЛИК Екатерина</t>
  </si>
  <si>
    <t>09.05.2004</t>
  </si>
  <si>
    <t>ЛУКИНА Наталья</t>
  </si>
  <si>
    <t>01.03.2003</t>
  </si>
  <si>
    <t>ПХЕНДА Нелли</t>
  </si>
  <si>
    <t>14.01.2003</t>
  </si>
  <si>
    <t>МЕЛИХОВА Алина</t>
  </si>
  <si>
    <t>13.07.2003</t>
  </si>
  <si>
    <t>ЛЕБЕДИНЕЦ Арина</t>
  </si>
  <si>
    <t>13.06.2003</t>
  </si>
  <si>
    <t>НИКИТЕНКО Анжелика</t>
  </si>
  <si>
    <t>03.12.2004</t>
  </si>
  <si>
    <t>ВОЛОВИК Диана</t>
  </si>
  <si>
    <t>21.11.2004</t>
  </si>
  <si>
    <t>КРАСОВСКАЯ Татьяна</t>
  </si>
  <si>
    <t>08.03.2004</t>
  </si>
  <si>
    <t>МУРАВЬЕВА Мария</t>
  </si>
  <si>
    <t>08.07.2004</t>
  </si>
  <si>
    <t>ПАСЕЧНИК Степанида</t>
  </si>
  <si>
    <t>19.09.2004</t>
  </si>
  <si>
    <t>ТИСЛЕНКО Елизавета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</si>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</sst>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7" formatCode="h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/>
      <diagonal/>
    </border>
    <border>
      <left style="double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indexed="64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15" fillId="0" borderId="16" xfId="2" applyFont="1" applyBorder="1" applyAlignment="1">
      <alignment horizontal="righ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14" fontId="19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2" fontId="19" fillId="0" borderId="0" xfId="2" applyNumberFormat="1" applyFont="1" applyAlignment="1">
      <alignment vertical="center"/>
    </xf>
    <xf numFmtId="0" fontId="13" fillId="2" borderId="23" xfId="2" applyFont="1" applyFill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 wrapText="1"/>
    </xf>
    <xf numFmtId="2" fontId="18" fillId="0" borderId="47" xfId="2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22" fillId="0" borderId="49" xfId="2" applyFont="1" applyBorder="1" applyAlignment="1">
      <alignment horizontal="center" vertical="center" wrapText="1"/>
    </xf>
    <xf numFmtId="2" fontId="18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 vertical="center" wrapText="1"/>
    </xf>
    <xf numFmtId="0" fontId="18" fillId="0" borderId="56" xfId="2" applyFont="1" applyBorder="1" applyAlignment="1">
      <alignment horizontal="center" vertical="center" wrapText="1"/>
    </xf>
    <xf numFmtId="0" fontId="9" fillId="0" borderId="57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17" fillId="2" borderId="20" xfId="8" applyNumberFormat="1" applyFont="1" applyFill="1" applyBorder="1" applyAlignment="1">
      <alignment horizontal="center" vertical="center" wrapText="1"/>
    </xf>
    <xf numFmtId="14" fontId="17" fillId="2" borderId="21" xfId="8" applyNumberFormat="1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6" xfId="8" applyFont="1" applyFill="1" applyBorder="1" applyAlignment="1">
      <alignment horizontal="center" vertical="center" wrapText="1"/>
    </xf>
    <xf numFmtId="0" fontId="17" fillId="2" borderId="37" xfId="8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32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2" fontId="17" fillId="2" borderId="20" xfId="8" applyNumberFormat="1" applyFont="1" applyFill="1" applyBorder="1" applyAlignment="1">
      <alignment horizontal="center" vertical="center" wrapText="1"/>
    </xf>
    <xf numFmtId="2" fontId="17" fillId="2" borderId="21" xfId="8" applyNumberFormat="1" applyFont="1" applyFill="1" applyBorder="1" applyAlignment="1">
      <alignment horizontal="center" vertical="center" wrapText="1"/>
    </xf>
    <xf numFmtId="0" fontId="17" fillId="2" borderId="20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19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14" fontId="14" fillId="0" borderId="18" xfId="2" applyNumberFormat="1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7" fontId="9" fillId="0" borderId="46" xfId="0" applyNumberFormat="1" applyFont="1" applyBorder="1" applyAlignment="1">
      <alignment horizontal="center" vertical="center"/>
    </xf>
    <xf numFmtId="167" fontId="9" fillId="0" borderId="46" xfId="2" applyNumberFormat="1" applyFont="1" applyBorder="1" applyAlignment="1">
      <alignment horizontal="center" vertical="center"/>
    </xf>
    <xf numFmtId="167" fontId="18" fillId="0" borderId="47" xfId="2" applyNumberFormat="1" applyFont="1" applyBorder="1" applyAlignment="1">
      <alignment horizontal="center" vertical="center" wrapText="1"/>
    </xf>
    <xf numFmtId="167" fontId="18" fillId="0" borderId="47" xfId="2" applyNumberFormat="1" applyFont="1" applyBorder="1" applyAlignment="1">
      <alignment horizontal="center" vertical="center"/>
    </xf>
    <xf numFmtId="167" fontId="18" fillId="0" borderId="49" xfId="2" applyNumberFormat="1" applyFont="1" applyBorder="1" applyAlignment="1">
      <alignment horizontal="center" vertical="center" wrapText="1"/>
    </xf>
    <xf numFmtId="167" fontId="18" fillId="0" borderId="49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142875</xdr:colOff>
      <xdr:row>2</xdr:row>
      <xdr:rowOff>140270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9" cy="65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0</xdr:row>
      <xdr:rowOff>40481</xdr:rowOff>
    </xdr:from>
    <xdr:to>
      <xdr:col>11</xdr:col>
      <xdr:colOff>1119188</xdr:colOff>
      <xdr:row>2</xdr:row>
      <xdr:rowOff>183356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0844" y="40481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547687</xdr:colOff>
      <xdr:row>61</xdr:row>
      <xdr:rowOff>35719</xdr:rowOff>
    </xdr:from>
    <xdr:ext cx="1208487" cy="345282"/>
    <xdr:pic>
      <xdr:nvPicPr>
        <xdr:cNvPr id="5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0218" y="12168188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83342</xdr:colOff>
      <xdr:row>61</xdr:row>
      <xdr:rowOff>37788</xdr:rowOff>
    </xdr:from>
    <xdr:ext cx="641903" cy="367023"/>
    <xdr:pic>
      <xdr:nvPicPr>
        <xdr:cNvPr id="6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91686" y="12170257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70"/>
  <sheetViews>
    <sheetView tabSelected="1" view="pageBreakPreview" topLeftCell="A31" zoomScale="80" zoomScaleNormal="70" zoomScaleSheetLayoutView="80" zoomScalePageLayoutView="50" workbookViewId="0">
      <selection activeCell="H43" sqref="H43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4" customWidth="1"/>
    <col min="9" max="9" width="16.5703125" style="2" customWidth="1"/>
    <col min="10" max="10" width="10.85546875" style="51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7" ht="21.75" customHeight="1" x14ac:dyDescent="0.2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7" ht="21.75" customHeight="1" x14ac:dyDescent="0.2">
      <c r="A3" s="114" t="s">
        <v>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7" ht="21.75" customHeight="1" x14ac:dyDescent="0.2">
      <c r="A4" s="114" t="s">
        <v>57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15" t="s">
        <v>37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27" s="3" customFormat="1" ht="28.5" x14ac:dyDescent="0.2">
      <c r="A6" s="138" t="s">
        <v>75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49" t="s">
        <v>15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1:27" s="3" customFormat="1" ht="4.5" customHeight="1" thickBot="1" x14ac:dyDescent="0.25">
      <c r="A8" s="145" t="s">
        <v>37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27" ht="19.5" customHeight="1" thickTop="1" x14ac:dyDescent="0.2">
      <c r="A9" s="146" t="s">
        <v>20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27" ht="18" customHeight="1" x14ac:dyDescent="0.2">
      <c r="A10" s="139" t="s">
        <v>52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1:27" ht="19.5" customHeight="1" x14ac:dyDescent="0.2">
      <c r="A11" s="139" t="s">
        <v>76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27" ht="5.25" customHeight="1" x14ac:dyDescent="0.2">
      <c r="A12" s="120" t="s">
        <v>37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27" ht="15.75" x14ac:dyDescent="0.2">
      <c r="A13" s="123" t="s">
        <v>53</v>
      </c>
      <c r="B13" s="124"/>
      <c r="C13" s="124"/>
      <c r="D13" s="124"/>
      <c r="E13" s="4"/>
      <c r="F13" s="68" t="s">
        <v>40</v>
      </c>
      <c r="G13" s="68"/>
      <c r="H13" s="23"/>
      <c r="J13" s="24"/>
      <c r="K13" s="5"/>
      <c r="L13" s="6" t="s">
        <v>58</v>
      </c>
    </row>
    <row r="14" spans="1:27" ht="15.75" x14ac:dyDescent="0.2">
      <c r="A14" s="150" t="s">
        <v>54</v>
      </c>
      <c r="B14" s="151"/>
      <c r="C14" s="151"/>
      <c r="D14" s="151"/>
      <c r="E14" s="7"/>
      <c r="F14" s="60" t="s">
        <v>55</v>
      </c>
      <c r="G14" s="60"/>
      <c r="H14" s="25"/>
      <c r="J14" s="26"/>
      <c r="K14" s="8"/>
      <c r="L14" s="9" t="s">
        <v>59</v>
      </c>
    </row>
    <row r="15" spans="1:27" ht="15" x14ac:dyDescent="0.2">
      <c r="A15" s="152" t="s">
        <v>9</v>
      </c>
      <c r="B15" s="153"/>
      <c r="C15" s="153"/>
      <c r="D15" s="153"/>
      <c r="E15" s="153"/>
      <c r="F15" s="153"/>
      <c r="G15" s="154"/>
      <c r="H15" s="142" t="s">
        <v>1</v>
      </c>
      <c r="I15" s="143"/>
      <c r="J15" s="143"/>
      <c r="K15" s="143"/>
      <c r="L15" s="144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31" t="s">
        <v>64</v>
      </c>
      <c r="I16" s="132"/>
      <c r="J16" s="132"/>
      <c r="K16" s="132"/>
      <c r="L16" s="133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29" t="s">
        <v>60</v>
      </c>
      <c r="H17" s="131" t="s">
        <v>65</v>
      </c>
      <c r="I17" s="132"/>
      <c r="J17" s="132"/>
      <c r="K17" s="132"/>
      <c r="L17" s="133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29" t="s">
        <v>61</v>
      </c>
      <c r="H18" s="131" t="s">
        <v>66</v>
      </c>
      <c r="I18" s="132"/>
      <c r="J18" s="132"/>
      <c r="K18" s="132"/>
      <c r="L18" s="133"/>
    </row>
    <row r="19" spans="1:12" ht="16.5" thickBot="1" x14ac:dyDescent="0.25">
      <c r="A19" s="27" t="s">
        <v>14</v>
      </c>
      <c r="B19" s="64"/>
      <c r="C19" s="64"/>
      <c r="D19" s="30"/>
      <c r="F19" s="69"/>
      <c r="G19" s="29" t="s">
        <v>62</v>
      </c>
      <c r="H19" s="66" t="s">
        <v>42</v>
      </c>
      <c r="J19" s="12">
        <v>25</v>
      </c>
      <c r="K19" s="58"/>
      <c r="L19" s="61" t="s">
        <v>63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1"/>
      <c r="I20" s="15"/>
      <c r="J20" s="32"/>
      <c r="K20" s="15"/>
      <c r="L20" s="17"/>
    </row>
    <row r="21" spans="1:12" s="18" customFormat="1" ht="21" customHeight="1" thickTop="1" x14ac:dyDescent="0.2">
      <c r="A21" s="127" t="s">
        <v>6</v>
      </c>
      <c r="B21" s="118" t="s">
        <v>12</v>
      </c>
      <c r="C21" s="118" t="s">
        <v>29</v>
      </c>
      <c r="D21" s="118" t="s">
        <v>2</v>
      </c>
      <c r="E21" s="116" t="s">
        <v>28</v>
      </c>
      <c r="F21" s="118" t="s">
        <v>8</v>
      </c>
      <c r="G21" s="125" t="s">
        <v>44</v>
      </c>
      <c r="H21" s="129" t="s">
        <v>7</v>
      </c>
      <c r="I21" s="118" t="s">
        <v>24</v>
      </c>
      <c r="J21" s="134" t="s">
        <v>21</v>
      </c>
      <c r="K21" s="136" t="s">
        <v>23</v>
      </c>
      <c r="L21" s="112" t="s">
        <v>13</v>
      </c>
    </row>
    <row r="22" spans="1:12" s="18" customFormat="1" ht="13.5" customHeight="1" thickBot="1" x14ac:dyDescent="0.25">
      <c r="A22" s="128"/>
      <c r="B22" s="119"/>
      <c r="C22" s="119"/>
      <c r="D22" s="119"/>
      <c r="E22" s="117"/>
      <c r="F22" s="119"/>
      <c r="G22" s="126"/>
      <c r="H22" s="130"/>
      <c r="I22" s="119"/>
      <c r="J22" s="135"/>
      <c r="K22" s="137"/>
      <c r="L22" s="113"/>
    </row>
    <row r="23" spans="1:12" ht="21.75" customHeight="1" x14ac:dyDescent="0.2">
      <c r="A23" s="108">
        <v>1</v>
      </c>
      <c r="B23" s="106">
        <v>101</v>
      </c>
      <c r="C23" s="88">
        <v>10036027400</v>
      </c>
      <c r="D23" s="89" t="s">
        <v>77</v>
      </c>
      <c r="E23" s="88" t="s">
        <v>78</v>
      </c>
      <c r="F23" s="88" t="s">
        <v>26</v>
      </c>
      <c r="G23" s="96" t="s">
        <v>43</v>
      </c>
      <c r="H23" s="173">
        <v>2.6575115740740739E-2</v>
      </c>
      <c r="I23" s="174" t="s">
        <v>37</v>
      </c>
      <c r="J23" s="97">
        <f>IFERROR($J$19*3600/(HOUR(H23)*3600+MINUTE(H23)*60+SECOND(H23)),"")</f>
        <v>39.198606271777003</v>
      </c>
      <c r="K23" s="92" t="s">
        <v>22</v>
      </c>
      <c r="L23" s="93"/>
    </row>
    <row r="24" spans="1:12" ht="21.75" customHeight="1" thickBot="1" x14ac:dyDescent="0.25">
      <c r="A24" s="109">
        <f>A23</f>
        <v>1</v>
      </c>
      <c r="B24" s="107">
        <v>102</v>
      </c>
      <c r="C24" s="90">
        <v>10077479540</v>
      </c>
      <c r="D24" s="91" t="s">
        <v>79</v>
      </c>
      <c r="E24" s="90" t="s">
        <v>80</v>
      </c>
      <c r="F24" s="90" t="s">
        <v>26</v>
      </c>
      <c r="G24" s="98" t="str">
        <f t="shared" ref="G24:H24" si="0">G23</f>
        <v>Санкт-Петербург</v>
      </c>
      <c r="H24" s="175">
        <f t="shared" si="0"/>
        <v>2.6575115740740739E-2</v>
      </c>
      <c r="I24" s="176" t="s">
        <v>37</v>
      </c>
      <c r="J24" s="99">
        <f>J23</f>
        <v>39.198606271777003</v>
      </c>
      <c r="K24" s="94" t="s">
        <v>22</v>
      </c>
      <c r="L24" s="95"/>
    </row>
    <row r="25" spans="1:12" ht="21.75" customHeight="1" x14ac:dyDescent="0.2">
      <c r="A25" s="108">
        <v>2</v>
      </c>
      <c r="B25" s="106">
        <v>76</v>
      </c>
      <c r="C25" s="88">
        <v>10080746117</v>
      </c>
      <c r="D25" s="89" t="s">
        <v>81</v>
      </c>
      <c r="E25" s="88" t="s">
        <v>82</v>
      </c>
      <c r="F25" s="88" t="s">
        <v>26</v>
      </c>
      <c r="G25" s="96" t="s">
        <v>69</v>
      </c>
      <c r="H25" s="173">
        <v>2.6644328703703701E-2</v>
      </c>
      <c r="I25" s="174">
        <f>H25-$H$23</f>
        <v>6.9212962962961894E-5</v>
      </c>
      <c r="J25" s="97">
        <f>IFERROR($J$19*3600/(HOUR(H25)*3600+MINUTE(H25)*60+SECOND(H25)),"")</f>
        <v>39.096437880104254</v>
      </c>
      <c r="K25" s="92"/>
      <c r="L25" s="93"/>
    </row>
    <row r="26" spans="1:12" ht="21.75" customHeight="1" thickBot="1" x14ac:dyDescent="0.25">
      <c r="A26" s="109">
        <f>A25</f>
        <v>2</v>
      </c>
      <c r="B26" s="107">
        <v>79</v>
      </c>
      <c r="C26" s="90">
        <v>10036064681</v>
      </c>
      <c r="D26" s="91" t="s">
        <v>83</v>
      </c>
      <c r="E26" s="90" t="s">
        <v>84</v>
      </c>
      <c r="F26" s="90" t="s">
        <v>26</v>
      </c>
      <c r="G26" s="98" t="str">
        <f t="shared" ref="G26:H26" si="1">G25</f>
        <v>Республика Адыгея</v>
      </c>
      <c r="H26" s="175">
        <f t="shared" si="1"/>
        <v>2.6644328703703701E-2</v>
      </c>
      <c r="I26" s="176">
        <f>I25</f>
        <v>6.9212962962961894E-5</v>
      </c>
      <c r="J26" s="99">
        <f>J25</f>
        <v>39.096437880104254</v>
      </c>
      <c r="K26" s="94"/>
      <c r="L26" s="95"/>
    </row>
    <row r="27" spans="1:12" ht="21.75" customHeight="1" x14ac:dyDescent="0.2">
      <c r="A27" s="108">
        <v>3</v>
      </c>
      <c r="B27" s="106">
        <v>99</v>
      </c>
      <c r="C27" s="88">
        <v>10052470819</v>
      </c>
      <c r="D27" s="89" t="s">
        <v>85</v>
      </c>
      <c r="E27" s="88" t="s">
        <v>86</v>
      </c>
      <c r="F27" s="88" t="s">
        <v>26</v>
      </c>
      <c r="G27" s="96" t="s">
        <v>43</v>
      </c>
      <c r="H27" s="173">
        <v>2.687604166666667E-2</v>
      </c>
      <c r="I27" s="174">
        <f>H27-$H$23</f>
        <v>3.0092592592593018E-4</v>
      </c>
      <c r="J27" s="97">
        <f>IFERROR($J$19*3600/(HOUR(H27)*3600+MINUTE(H27)*60+SECOND(H27)),"")</f>
        <v>38.759689922480618</v>
      </c>
      <c r="K27" s="92"/>
      <c r="L27" s="93"/>
    </row>
    <row r="28" spans="1:12" ht="21.75" customHeight="1" thickBot="1" x14ac:dyDescent="0.25">
      <c r="A28" s="109">
        <f>A27</f>
        <v>3</v>
      </c>
      <c r="B28" s="107">
        <v>100</v>
      </c>
      <c r="C28" s="90">
        <v>10036034975</v>
      </c>
      <c r="D28" s="91" t="s">
        <v>87</v>
      </c>
      <c r="E28" s="90" t="s">
        <v>88</v>
      </c>
      <c r="F28" s="90" t="s">
        <v>26</v>
      </c>
      <c r="G28" s="98" t="str">
        <f t="shared" ref="G28:H28" si="2">G27</f>
        <v>Санкт-Петербург</v>
      </c>
      <c r="H28" s="175">
        <f t="shared" si="2"/>
        <v>2.687604166666667E-2</v>
      </c>
      <c r="I28" s="176">
        <f>I27</f>
        <v>3.0092592592593018E-4</v>
      </c>
      <c r="J28" s="99">
        <f>J27</f>
        <v>38.759689922480618</v>
      </c>
      <c r="K28" s="94"/>
      <c r="L28" s="95"/>
    </row>
    <row r="29" spans="1:12" ht="21.75" customHeight="1" x14ac:dyDescent="0.2">
      <c r="A29" s="108">
        <v>4</v>
      </c>
      <c r="B29" s="106">
        <v>93</v>
      </c>
      <c r="C29" s="88">
        <v>10091883535</v>
      </c>
      <c r="D29" s="89" t="s">
        <v>89</v>
      </c>
      <c r="E29" s="88" t="s">
        <v>90</v>
      </c>
      <c r="F29" s="88" t="s">
        <v>26</v>
      </c>
      <c r="G29" s="96" t="s">
        <v>38</v>
      </c>
      <c r="H29" s="173">
        <v>2.7164930555555553E-2</v>
      </c>
      <c r="I29" s="174">
        <f>H29-$H$23</f>
        <v>5.8981481481481385E-4</v>
      </c>
      <c r="J29" s="97">
        <f>IFERROR($J$19*3600/(HOUR(H29)*3600+MINUTE(H29)*60+SECOND(H29)),"")</f>
        <v>38.346825734980825</v>
      </c>
      <c r="K29" s="92"/>
      <c r="L29" s="93"/>
    </row>
    <row r="30" spans="1:12" ht="21.75" customHeight="1" thickBot="1" x14ac:dyDescent="0.25">
      <c r="A30" s="109">
        <f>A29</f>
        <v>4</v>
      </c>
      <c r="B30" s="107">
        <v>94</v>
      </c>
      <c r="C30" s="90">
        <v>10036077112</v>
      </c>
      <c r="D30" s="91" t="s">
        <v>91</v>
      </c>
      <c r="E30" s="90" t="s">
        <v>92</v>
      </c>
      <c r="F30" s="90" t="s">
        <v>26</v>
      </c>
      <c r="G30" s="98" t="str">
        <f t="shared" ref="G30:H30" si="3">G29</f>
        <v>Тульская область</v>
      </c>
      <c r="H30" s="175">
        <f t="shared" si="3"/>
        <v>2.7164930555555553E-2</v>
      </c>
      <c r="I30" s="176">
        <f>I29</f>
        <v>5.8981481481481385E-4</v>
      </c>
      <c r="J30" s="99">
        <f>J29</f>
        <v>38.346825734980825</v>
      </c>
      <c r="K30" s="94"/>
      <c r="L30" s="95"/>
    </row>
    <row r="31" spans="1:12" ht="21.75" customHeight="1" x14ac:dyDescent="0.2">
      <c r="A31" s="108">
        <v>5</v>
      </c>
      <c r="B31" s="106">
        <v>95</v>
      </c>
      <c r="C31" s="88">
        <v>10092428553</v>
      </c>
      <c r="D31" s="89" t="s">
        <v>93</v>
      </c>
      <c r="E31" s="88" t="s">
        <v>94</v>
      </c>
      <c r="F31" s="88" t="s">
        <v>26</v>
      </c>
      <c r="G31" s="96" t="s">
        <v>67</v>
      </c>
      <c r="H31" s="173">
        <v>2.736111111111111E-2</v>
      </c>
      <c r="I31" s="174">
        <f>H31-$H$23</f>
        <v>7.8599537037037093E-4</v>
      </c>
      <c r="J31" s="97">
        <f>IFERROR($J$19*3600/(HOUR(H31)*3600+MINUTE(H31)*60+SECOND(H31)),"")</f>
        <v>38.071065989847718</v>
      </c>
      <c r="K31" s="92"/>
      <c r="L31" s="93"/>
    </row>
    <row r="32" spans="1:12" ht="21.75" customHeight="1" thickBot="1" x14ac:dyDescent="0.25">
      <c r="A32" s="109">
        <f>A31</f>
        <v>5</v>
      </c>
      <c r="B32" s="107">
        <v>96</v>
      </c>
      <c r="C32" s="90">
        <v>10092004581</v>
      </c>
      <c r="D32" s="91" t="s">
        <v>95</v>
      </c>
      <c r="E32" s="90" t="s">
        <v>96</v>
      </c>
      <c r="F32" s="90" t="s">
        <v>26</v>
      </c>
      <c r="G32" s="98" t="str">
        <f t="shared" ref="G32:H32" si="4">G31</f>
        <v>Хабаровский край</v>
      </c>
      <c r="H32" s="175">
        <f t="shared" si="4"/>
        <v>2.736111111111111E-2</v>
      </c>
      <c r="I32" s="176">
        <f>I31</f>
        <v>7.8599537037037093E-4</v>
      </c>
      <c r="J32" s="99">
        <f>J31</f>
        <v>38.071065989847718</v>
      </c>
      <c r="K32" s="94"/>
      <c r="L32" s="95"/>
    </row>
    <row r="33" spans="1:12" ht="21.75" customHeight="1" x14ac:dyDescent="0.2">
      <c r="A33" s="108">
        <v>6</v>
      </c>
      <c r="B33" s="106">
        <v>77</v>
      </c>
      <c r="C33" s="88">
        <v>10062501225</v>
      </c>
      <c r="D33" s="89" t="s">
        <v>97</v>
      </c>
      <c r="E33" s="88" t="s">
        <v>98</v>
      </c>
      <c r="F33" s="88" t="s">
        <v>26</v>
      </c>
      <c r="G33" s="96" t="s">
        <v>69</v>
      </c>
      <c r="H33" s="173">
        <v>2.7743750000000001E-2</v>
      </c>
      <c r="I33" s="174">
        <f>H33-$H$23</f>
        <v>1.1686342592592616E-3</v>
      </c>
      <c r="J33" s="97">
        <f>IFERROR($J$19*3600/(HOUR(H33)*3600+MINUTE(H33)*60+SECOND(H33)),"")</f>
        <v>37.546933667083856</v>
      </c>
      <c r="K33" s="92"/>
      <c r="L33" s="93"/>
    </row>
    <row r="34" spans="1:12" ht="21.75" customHeight="1" thickBot="1" x14ac:dyDescent="0.25">
      <c r="A34" s="109">
        <f>A33</f>
        <v>6</v>
      </c>
      <c r="B34" s="107">
        <v>78</v>
      </c>
      <c r="C34" s="90">
        <v>10080745511</v>
      </c>
      <c r="D34" s="91" t="s">
        <v>99</v>
      </c>
      <c r="E34" s="90" t="s">
        <v>100</v>
      </c>
      <c r="F34" s="90" t="s">
        <v>26</v>
      </c>
      <c r="G34" s="98" t="str">
        <f t="shared" ref="G34:H34" si="5">G33</f>
        <v>Республика Адыгея</v>
      </c>
      <c r="H34" s="175">
        <f t="shared" si="5"/>
        <v>2.7743750000000001E-2</v>
      </c>
      <c r="I34" s="176">
        <f>I33</f>
        <v>1.1686342592592616E-3</v>
      </c>
      <c r="J34" s="99">
        <f>J33</f>
        <v>37.546933667083856</v>
      </c>
      <c r="K34" s="94"/>
      <c r="L34" s="95"/>
    </row>
    <row r="35" spans="1:12" ht="21.75" customHeight="1" x14ac:dyDescent="0.2">
      <c r="A35" s="108">
        <v>7</v>
      </c>
      <c r="B35" s="106">
        <v>91</v>
      </c>
      <c r="C35" s="88">
        <v>10083910640</v>
      </c>
      <c r="D35" s="89" t="s">
        <v>101</v>
      </c>
      <c r="E35" s="88" t="s">
        <v>102</v>
      </c>
      <c r="F35" s="88" t="s">
        <v>26</v>
      </c>
      <c r="G35" s="96" t="s">
        <v>45</v>
      </c>
      <c r="H35" s="173">
        <v>2.8380324074074075E-2</v>
      </c>
      <c r="I35" s="174">
        <f>H35-$H$23</f>
        <v>1.8052083333333357E-3</v>
      </c>
      <c r="J35" s="97">
        <f>IFERROR($J$19*3600/(HOUR(H35)*3600+MINUTE(H35)*60+SECOND(H35)),"")</f>
        <v>36.704730831973897</v>
      </c>
      <c r="K35" s="92"/>
      <c r="L35" s="93"/>
    </row>
    <row r="36" spans="1:12" ht="21.75" customHeight="1" thickBot="1" x14ac:dyDescent="0.25">
      <c r="A36" s="109">
        <f>A35</f>
        <v>7</v>
      </c>
      <c r="B36" s="107">
        <v>89</v>
      </c>
      <c r="C36" s="90">
        <v>10050128377</v>
      </c>
      <c r="D36" s="91" t="s">
        <v>103</v>
      </c>
      <c r="E36" s="90" t="s">
        <v>104</v>
      </c>
      <c r="F36" s="90" t="s">
        <v>26</v>
      </c>
      <c r="G36" s="98" t="str">
        <f t="shared" ref="G36:H36" si="6">G35</f>
        <v>Самарская область</v>
      </c>
      <c r="H36" s="175">
        <f t="shared" si="6"/>
        <v>2.8380324074074075E-2</v>
      </c>
      <c r="I36" s="176">
        <f>I35</f>
        <v>1.8052083333333357E-3</v>
      </c>
      <c r="J36" s="99">
        <f>J35</f>
        <v>36.704730831973897</v>
      </c>
      <c r="K36" s="94"/>
      <c r="L36" s="95"/>
    </row>
    <row r="37" spans="1:12" ht="21.75" customHeight="1" x14ac:dyDescent="0.2">
      <c r="A37" s="108">
        <v>8</v>
      </c>
      <c r="B37" s="106">
        <v>103</v>
      </c>
      <c r="C37" s="88">
        <v>10082146856</v>
      </c>
      <c r="D37" s="89" t="s">
        <v>105</v>
      </c>
      <c r="E37" s="88" t="s">
        <v>106</v>
      </c>
      <c r="F37" s="88" t="s">
        <v>30</v>
      </c>
      <c r="G37" s="96" t="s">
        <v>39</v>
      </c>
      <c r="H37" s="173">
        <v>2.8588773148148148E-2</v>
      </c>
      <c r="I37" s="174">
        <f>H37-$H$23</f>
        <v>2.0136574074074085E-3</v>
      </c>
      <c r="J37" s="97">
        <f>IFERROR($J$19*3600/(HOUR(H37)*3600+MINUTE(H37)*60+SECOND(H37)),"")</f>
        <v>36.43724696356275</v>
      </c>
      <c r="K37" s="92"/>
      <c r="L37" s="93"/>
    </row>
    <row r="38" spans="1:12" ht="21.75" customHeight="1" thickBot="1" x14ac:dyDescent="0.25">
      <c r="A38" s="109">
        <f>A37</f>
        <v>8</v>
      </c>
      <c r="B38" s="107">
        <v>84</v>
      </c>
      <c r="C38" s="90">
        <v>10091228379</v>
      </c>
      <c r="D38" s="91" t="s">
        <v>107</v>
      </c>
      <c r="E38" s="90" t="s">
        <v>108</v>
      </c>
      <c r="F38" s="90" t="s">
        <v>30</v>
      </c>
      <c r="G38" s="98" t="str">
        <f t="shared" ref="G38:H38" si="7">G37</f>
        <v>Краснодарский край</v>
      </c>
      <c r="H38" s="175">
        <f t="shared" si="7"/>
        <v>2.8588773148148148E-2</v>
      </c>
      <c r="I38" s="176">
        <f>I37</f>
        <v>2.0136574074074085E-3</v>
      </c>
      <c r="J38" s="99">
        <f>J37</f>
        <v>36.43724696356275</v>
      </c>
      <c r="K38" s="94"/>
      <c r="L38" s="95"/>
    </row>
    <row r="39" spans="1:12" ht="21.75" customHeight="1" x14ac:dyDescent="0.2">
      <c r="A39" s="108">
        <v>9</v>
      </c>
      <c r="B39" s="106">
        <v>97</v>
      </c>
      <c r="C39" s="88">
        <v>10091882525</v>
      </c>
      <c r="D39" s="89" t="s">
        <v>109</v>
      </c>
      <c r="E39" s="88" t="s">
        <v>110</v>
      </c>
      <c r="F39" s="88" t="s">
        <v>30</v>
      </c>
      <c r="G39" s="96" t="s">
        <v>67</v>
      </c>
      <c r="H39" s="173">
        <v>2.9294560185185187E-2</v>
      </c>
      <c r="I39" s="174">
        <f>H39-$H$23</f>
        <v>2.7194444444444479E-3</v>
      </c>
      <c r="J39" s="97">
        <f>IFERROR($J$19*3600/(HOUR(H39)*3600+MINUTE(H39)*60+SECOND(H39)),"")</f>
        <v>35.559067562228371</v>
      </c>
      <c r="K39" s="92"/>
      <c r="L39" s="93"/>
    </row>
    <row r="40" spans="1:12" ht="21.75" customHeight="1" thickBot="1" x14ac:dyDescent="0.25">
      <c r="A40" s="109">
        <f>A39</f>
        <v>9</v>
      </c>
      <c r="B40" s="107">
        <v>98</v>
      </c>
      <c r="C40" s="90">
        <v>10118928347</v>
      </c>
      <c r="D40" s="91" t="s">
        <v>111</v>
      </c>
      <c r="E40" s="90" t="s">
        <v>112</v>
      </c>
      <c r="F40" s="90" t="s">
        <v>30</v>
      </c>
      <c r="G40" s="98" t="str">
        <f t="shared" ref="G40:H40" si="8">G39</f>
        <v>Хабаровский край</v>
      </c>
      <c r="H40" s="175">
        <f t="shared" si="8"/>
        <v>2.9294560185185187E-2</v>
      </c>
      <c r="I40" s="176">
        <f>I39</f>
        <v>2.7194444444444479E-3</v>
      </c>
      <c r="J40" s="99">
        <f>J39</f>
        <v>35.559067562228371</v>
      </c>
      <c r="K40" s="94"/>
      <c r="L40" s="95"/>
    </row>
    <row r="41" spans="1:12" ht="21.75" customHeight="1" x14ac:dyDescent="0.2">
      <c r="A41" s="108">
        <v>10</v>
      </c>
      <c r="B41" s="106">
        <v>85</v>
      </c>
      <c r="C41" s="88">
        <v>10036020629</v>
      </c>
      <c r="D41" s="89" t="s">
        <v>113</v>
      </c>
      <c r="E41" s="88" t="s">
        <v>114</v>
      </c>
      <c r="F41" s="88" t="s">
        <v>26</v>
      </c>
      <c r="G41" s="96" t="s">
        <v>70</v>
      </c>
      <c r="H41" s="173">
        <v>2.9988888888888888E-2</v>
      </c>
      <c r="I41" s="174">
        <f>H41-$H$23</f>
        <v>3.4137731481481484E-3</v>
      </c>
      <c r="J41" s="97">
        <f>IFERROR($J$19*3600/(HOUR(H41)*3600+MINUTE(H41)*60+SECOND(H41)),"")</f>
        <v>34.735623311462753</v>
      </c>
      <c r="K41" s="92"/>
      <c r="L41" s="93"/>
    </row>
    <row r="42" spans="1:12" ht="21.75" customHeight="1" thickBot="1" x14ac:dyDescent="0.25">
      <c r="A42" s="109">
        <f>A41</f>
        <v>10</v>
      </c>
      <c r="B42" s="107">
        <v>87</v>
      </c>
      <c r="C42" s="90">
        <v>10055892491</v>
      </c>
      <c r="D42" s="91" t="s">
        <v>115</v>
      </c>
      <c r="E42" s="90" t="s">
        <v>116</v>
      </c>
      <c r="F42" s="90" t="s">
        <v>26</v>
      </c>
      <c r="G42" s="98" t="str">
        <f t="shared" ref="G42:H42" si="9">G41</f>
        <v>Ростовская область</v>
      </c>
      <c r="H42" s="175">
        <f t="shared" si="9"/>
        <v>2.9988888888888888E-2</v>
      </c>
      <c r="I42" s="176">
        <f>I41</f>
        <v>3.4137731481481484E-3</v>
      </c>
      <c r="J42" s="99">
        <f>J41</f>
        <v>34.735623311462753</v>
      </c>
      <c r="K42" s="94"/>
      <c r="L42" s="95"/>
    </row>
    <row r="43" spans="1:12" ht="21.75" customHeight="1" x14ac:dyDescent="0.2">
      <c r="A43" s="108">
        <v>11</v>
      </c>
      <c r="B43" s="106">
        <v>82</v>
      </c>
      <c r="C43" s="88">
        <v>10105862548</v>
      </c>
      <c r="D43" s="89" t="s">
        <v>117</v>
      </c>
      <c r="E43" s="88" t="s">
        <v>118</v>
      </c>
      <c r="F43" s="88" t="s">
        <v>30</v>
      </c>
      <c r="G43" s="96" t="s">
        <v>39</v>
      </c>
      <c r="H43" s="173">
        <v>3.0035416666666665E-2</v>
      </c>
      <c r="I43" s="174">
        <f>H43-$H$23</f>
        <v>3.4603009259259257E-3</v>
      </c>
      <c r="J43" s="97">
        <f>IFERROR($J$19*3600/(HOUR(H43)*3600+MINUTE(H43)*60+SECOND(H43)),"")</f>
        <v>34.682080924855491</v>
      </c>
      <c r="K43" s="92"/>
      <c r="L43" s="93"/>
    </row>
    <row r="44" spans="1:12" ht="21.75" customHeight="1" thickBot="1" x14ac:dyDescent="0.25">
      <c r="A44" s="109">
        <f>A43</f>
        <v>11</v>
      </c>
      <c r="B44" s="107">
        <v>83</v>
      </c>
      <c r="C44" s="90">
        <v>10114152513</v>
      </c>
      <c r="D44" s="91" t="s">
        <v>119</v>
      </c>
      <c r="E44" s="90" t="s">
        <v>120</v>
      </c>
      <c r="F44" s="90" t="s">
        <v>30</v>
      </c>
      <c r="G44" s="98" t="str">
        <f t="shared" ref="G44:H44" si="10">G43</f>
        <v>Краснодарский край</v>
      </c>
      <c r="H44" s="175">
        <f t="shared" si="10"/>
        <v>3.0035416666666665E-2</v>
      </c>
      <c r="I44" s="176">
        <f>I43</f>
        <v>3.4603009259259257E-3</v>
      </c>
      <c r="J44" s="99">
        <f>J43</f>
        <v>34.682080924855491</v>
      </c>
      <c r="K44" s="94"/>
      <c r="L44" s="95"/>
    </row>
    <row r="45" spans="1:12" ht="21.75" customHeight="1" x14ac:dyDescent="0.2">
      <c r="A45" s="108">
        <v>12</v>
      </c>
      <c r="B45" s="106">
        <v>86</v>
      </c>
      <c r="C45" s="88">
        <v>10055891380</v>
      </c>
      <c r="D45" s="89" t="s">
        <v>121</v>
      </c>
      <c r="E45" s="88" t="s">
        <v>122</v>
      </c>
      <c r="F45" s="88" t="s">
        <v>26</v>
      </c>
      <c r="G45" s="96" t="s">
        <v>70</v>
      </c>
      <c r="H45" s="173">
        <v>3.0544675925925927E-2</v>
      </c>
      <c r="I45" s="174">
        <f>H45-$H$23</f>
        <v>3.9695601851851871E-3</v>
      </c>
      <c r="J45" s="97">
        <f>IFERROR($J$19*3600/(HOUR(H45)*3600+MINUTE(H45)*60+SECOND(H45)),"")</f>
        <v>34.103827207275486</v>
      </c>
      <c r="K45" s="92"/>
      <c r="L45" s="93"/>
    </row>
    <row r="46" spans="1:12" ht="21.75" customHeight="1" thickBot="1" x14ac:dyDescent="0.25">
      <c r="A46" s="109">
        <f>A45</f>
        <v>12</v>
      </c>
      <c r="B46" s="107">
        <v>88</v>
      </c>
      <c r="C46" s="90">
        <v>10099807425</v>
      </c>
      <c r="D46" s="91" t="s">
        <v>123</v>
      </c>
      <c r="E46" s="90" t="s">
        <v>124</v>
      </c>
      <c r="F46" s="90" t="s">
        <v>30</v>
      </c>
      <c r="G46" s="98" t="str">
        <f t="shared" ref="G46:H46" si="11">G45</f>
        <v>Ростовская область</v>
      </c>
      <c r="H46" s="175">
        <f t="shared" si="11"/>
        <v>3.0544675925925927E-2</v>
      </c>
      <c r="I46" s="176">
        <f>I45</f>
        <v>3.9695601851851871E-3</v>
      </c>
      <c r="J46" s="99">
        <f>J45</f>
        <v>34.103827207275486</v>
      </c>
      <c r="K46" s="94"/>
      <c r="L46" s="95"/>
    </row>
    <row r="47" spans="1:12" ht="21.75" customHeight="1" x14ac:dyDescent="0.2">
      <c r="A47" s="108" t="s">
        <v>68</v>
      </c>
      <c r="B47" s="106">
        <v>80</v>
      </c>
      <c r="C47" s="88">
        <v>10085322493</v>
      </c>
      <c r="D47" s="89" t="s">
        <v>125</v>
      </c>
      <c r="E47" s="88" t="s">
        <v>126</v>
      </c>
      <c r="F47" s="88" t="s">
        <v>30</v>
      </c>
      <c r="G47" s="96" t="s">
        <v>128</v>
      </c>
      <c r="H47" s="173">
        <v>2.9085879629629632E-2</v>
      </c>
      <c r="I47" s="174">
        <f>H47-$H$23</f>
        <v>2.5107638888888922E-3</v>
      </c>
      <c r="J47" s="97">
        <f>IFERROR($J$19*3600/(HOUR(H47)*3600+MINUTE(H47)*60+SECOND(H47)),"")</f>
        <v>35.813768404297655</v>
      </c>
      <c r="K47" s="92"/>
      <c r="L47" s="93"/>
    </row>
    <row r="48" spans="1:12" ht="21.75" customHeight="1" thickBot="1" x14ac:dyDescent="0.25">
      <c r="A48" s="110" t="str">
        <f>A47</f>
        <v>ВК</v>
      </c>
      <c r="B48" s="111">
        <v>92</v>
      </c>
      <c r="C48" s="100">
        <v>10083910539</v>
      </c>
      <c r="D48" s="101" t="s">
        <v>127</v>
      </c>
      <c r="E48" s="100" t="s">
        <v>102</v>
      </c>
      <c r="F48" s="100" t="s">
        <v>26</v>
      </c>
      <c r="G48" s="102" t="s">
        <v>45</v>
      </c>
      <c r="H48" s="177">
        <f>H47</f>
        <v>2.9085879629629632E-2</v>
      </c>
      <c r="I48" s="178">
        <f>I47</f>
        <v>2.5107638888888922E-3</v>
      </c>
      <c r="J48" s="103">
        <f>J47</f>
        <v>35.813768404297655</v>
      </c>
      <c r="K48" s="104"/>
      <c r="L48" s="105"/>
    </row>
    <row r="49" spans="1:12" ht="5.25" customHeight="1" thickTop="1" thickBot="1" x14ac:dyDescent="0.25">
      <c r="A49" s="33"/>
      <c r="B49" s="34"/>
      <c r="C49" s="34"/>
      <c r="D49" s="1"/>
      <c r="E49" s="35"/>
      <c r="F49" s="20"/>
      <c r="G49" s="20"/>
      <c r="H49" s="36"/>
      <c r="I49" s="37"/>
      <c r="J49" s="38"/>
      <c r="K49" s="37"/>
      <c r="L49" s="37"/>
    </row>
    <row r="50" spans="1:12" ht="15.75" thickTop="1" x14ac:dyDescent="0.2">
      <c r="A50" s="162" t="s">
        <v>5</v>
      </c>
      <c r="B50" s="163"/>
      <c r="C50" s="163"/>
      <c r="D50" s="163"/>
      <c r="E50" s="87"/>
      <c r="F50" s="87"/>
      <c r="G50" s="163" t="s">
        <v>41</v>
      </c>
      <c r="H50" s="163"/>
      <c r="I50" s="163"/>
      <c r="J50" s="163"/>
      <c r="K50" s="163"/>
      <c r="L50" s="166"/>
    </row>
    <row r="51" spans="1:12" x14ac:dyDescent="0.2">
      <c r="A51" s="159" t="s">
        <v>71</v>
      </c>
      <c r="B51" s="160"/>
      <c r="C51" s="160"/>
      <c r="D51" s="161"/>
      <c r="E51" s="2"/>
      <c r="F51" s="70"/>
      <c r="G51" s="39" t="s">
        <v>27</v>
      </c>
      <c r="H51" s="78">
        <v>8</v>
      </c>
      <c r="I51" s="40"/>
      <c r="J51" s="41"/>
      <c r="K51" s="73" t="s">
        <v>25</v>
      </c>
      <c r="L51" s="74">
        <f>COUNTIF(F23:F48,"ЗМС")</f>
        <v>0</v>
      </c>
    </row>
    <row r="52" spans="1:12" x14ac:dyDescent="0.2">
      <c r="A52" s="159" t="s">
        <v>72</v>
      </c>
      <c r="B52" s="160"/>
      <c r="C52" s="160"/>
      <c r="D52" s="161"/>
      <c r="E52" s="2"/>
      <c r="F52" s="71"/>
      <c r="G52" s="43" t="s">
        <v>31</v>
      </c>
      <c r="H52" s="77">
        <v>13</v>
      </c>
      <c r="I52" s="45"/>
      <c r="J52" s="46"/>
      <c r="K52" s="73" t="s">
        <v>19</v>
      </c>
      <c r="L52" s="74">
        <f>COUNTIF(F23:F48,"МСМК")</f>
        <v>0</v>
      </c>
    </row>
    <row r="53" spans="1:12" x14ac:dyDescent="0.2">
      <c r="A53" s="159" t="s">
        <v>74</v>
      </c>
      <c r="B53" s="160"/>
      <c r="C53" s="160"/>
      <c r="D53" s="161"/>
      <c r="E53" s="2"/>
      <c r="F53" s="71"/>
      <c r="G53" s="43" t="s">
        <v>32</v>
      </c>
      <c r="H53" s="77">
        <v>13</v>
      </c>
      <c r="I53" s="45"/>
      <c r="J53" s="46"/>
      <c r="K53" s="73" t="s">
        <v>22</v>
      </c>
      <c r="L53" s="74">
        <f>COUNTIF(F23:F48,"МС")</f>
        <v>0</v>
      </c>
    </row>
    <row r="54" spans="1:12" x14ac:dyDescent="0.2">
      <c r="A54" s="159" t="s">
        <v>73</v>
      </c>
      <c r="B54" s="160"/>
      <c r="C54" s="160"/>
      <c r="D54" s="161"/>
      <c r="E54" s="2"/>
      <c r="F54" s="71"/>
      <c r="G54" s="43" t="s">
        <v>33</v>
      </c>
      <c r="H54" s="78">
        <v>13</v>
      </c>
      <c r="I54" s="45"/>
      <c r="J54" s="46"/>
      <c r="K54" s="73" t="s">
        <v>26</v>
      </c>
      <c r="L54" s="74">
        <f>COUNTIF(F23:F48,"КМС")</f>
        <v>18</v>
      </c>
    </row>
    <row r="55" spans="1:12" x14ac:dyDescent="0.2">
      <c r="A55" s="156"/>
      <c r="B55" s="157"/>
      <c r="C55" s="157"/>
      <c r="D55" s="158"/>
      <c r="E55" s="2"/>
      <c r="F55" s="71"/>
      <c r="G55" s="43" t="s">
        <v>34</v>
      </c>
      <c r="H55" s="78">
        <v>0</v>
      </c>
      <c r="I55" s="45"/>
      <c r="J55" s="46"/>
      <c r="K55" s="73" t="s">
        <v>30</v>
      </c>
      <c r="L55" s="74">
        <f>COUNTIF(F23:F48,"1 СР")</f>
        <v>8</v>
      </c>
    </row>
    <row r="56" spans="1:12" x14ac:dyDescent="0.2">
      <c r="A56" s="63"/>
      <c r="B56" s="64"/>
      <c r="C56" s="64"/>
      <c r="D56" s="65"/>
      <c r="E56" s="2"/>
      <c r="F56" s="71"/>
      <c r="G56" s="73" t="s">
        <v>48</v>
      </c>
      <c r="H56" s="79">
        <v>0</v>
      </c>
      <c r="I56" s="45"/>
      <c r="J56" s="46"/>
      <c r="K56" s="75" t="s">
        <v>46</v>
      </c>
      <c r="L56" s="76">
        <f>COUNTIF(F23:F48,"2 СР")</f>
        <v>0</v>
      </c>
    </row>
    <row r="57" spans="1:12" x14ac:dyDescent="0.2">
      <c r="A57" s="156"/>
      <c r="B57" s="157"/>
      <c r="C57" s="157"/>
      <c r="D57" s="158"/>
      <c r="E57" s="2"/>
      <c r="F57" s="71"/>
      <c r="G57" s="43" t="s">
        <v>35</v>
      </c>
      <c r="H57" s="78">
        <v>0</v>
      </c>
      <c r="I57" s="45"/>
      <c r="J57" s="46"/>
      <c r="K57" s="75" t="s">
        <v>47</v>
      </c>
      <c r="L57" s="74">
        <f>COUNTIF(F23:F48,"3 СР")</f>
        <v>0</v>
      </c>
    </row>
    <row r="58" spans="1:12" x14ac:dyDescent="0.2">
      <c r="A58" s="156"/>
      <c r="B58" s="157"/>
      <c r="C58" s="157"/>
      <c r="D58" s="158"/>
      <c r="E58" s="47"/>
      <c r="F58" s="72"/>
      <c r="G58" s="43" t="s">
        <v>36</v>
      </c>
      <c r="H58" s="78">
        <v>0</v>
      </c>
      <c r="I58" s="48"/>
      <c r="J58" s="49"/>
      <c r="K58" s="42"/>
      <c r="L58" s="62"/>
    </row>
    <row r="59" spans="1:12" ht="9.75" customHeight="1" x14ac:dyDescent="0.2">
      <c r="A59" s="50"/>
      <c r="L59" s="52"/>
    </row>
    <row r="60" spans="1:12" ht="15.75" x14ac:dyDescent="0.2">
      <c r="A60" s="169" t="s">
        <v>3</v>
      </c>
      <c r="B60" s="170"/>
      <c r="C60" s="170"/>
      <c r="D60" s="170"/>
      <c r="E60" s="172" t="s">
        <v>11</v>
      </c>
      <c r="F60" s="172"/>
      <c r="G60" s="172"/>
      <c r="H60" s="172"/>
      <c r="I60" s="172"/>
      <c r="J60" s="170" t="s">
        <v>4</v>
      </c>
      <c r="K60" s="170"/>
      <c r="L60" s="171"/>
    </row>
    <row r="61" spans="1:12" x14ac:dyDescent="0.2">
      <c r="A61" s="50"/>
      <c r="B61" s="2"/>
      <c r="C61" s="2"/>
      <c r="E61" s="2"/>
      <c r="F61" s="40"/>
      <c r="G61" s="40"/>
      <c r="H61" s="40"/>
      <c r="I61" s="40"/>
      <c r="J61" s="40"/>
      <c r="K61" s="40"/>
      <c r="L61" s="57"/>
    </row>
    <row r="62" spans="1:12" x14ac:dyDescent="0.2">
      <c r="A62" s="54"/>
      <c r="D62" s="55"/>
      <c r="E62" s="21"/>
      <c r="F62" s="55"/>
      <c r="G62" s="67"/>
      <c r="H62" s="53"/>
      <c r="I62" s="55"/>
      <c r="J62" s="55"/>
      <c r="K62" s="55"/>
      <c r="L62" s="56"/>
    </row>
    <row r="63" spans="1:12" x14ac:dyDescent="0.2">
      <c r="A63" s="54"/>
      <c r="D63" s="55"/>
      <c r="E63" s="21"/>
      <c r="F63" s="55"/>
      <c r="G63" s="67"/>
      <c r="H63" s="53"/>
      <c r="I63" s="55"/>
      <c r="J63" s="55"/>
      <c r="K63" s="55"/>
      <c r="L63" s="56"/>
    </row>
    <row r="64" spans="1:12" x14ac:dyDescent="0.2">
      <c r="A64" s="54"/>
      <c r="D64" s="55"/>
      <c r="E64" s="21"/>
      <c r="F64" s="55"/>
      <c r="G64" s="67"/>
      <c r="H64" s="53"/>
      <c r="I64" s="55"/>
      <c r="J64" s="55"/>
      <c r="K64" s="55"/>
      <c r="L64" s="56"/>
    </row>
    <row r="65" spans="1:27" x14ac:dyDescent="0.2">
      <c r="A65" s="54"/>
      <c r="D65" s="55"/>
      <c r="E65" s="21"/>
      <c r="F65" s="55"/>
      <c r="G65" s="67"/>
      <c r="H65" s="53"/>
      <c r="I65" s="55"/>
      <c r="J65" s="55"/>
      <c r="K65" s="55"/>
      <c r="L65" s="56"/>
    </row>
    <row r="66" spans="1:27" ht="16.5" thickBot="1" x14ac:dyDescent="0.25">
      <c r="A66" s="164" t="s">
        <v>37</v>
      </c>
      <c r="B66" s="165"/>
      <c r="C66" s="165"/>
      <c r="D66" s="165"/>
      <c r="E66" s="167" t="str">
        <f>G17</f>
        <v>Стародубцев А.Ю. (ВК, г. Хабаровск)</v>
      </c>
      <c r="F66" s="165"/>
      <c r="G66" s="165"/>
      <c r="H66" s="165"/>
      <c r="I66" s="165"/>
      <c r="J66" s="167" t="str">
        <f>G18</f>
        <v>Шатрыгина Е.В. (ВК, г. Верхняя Пышма)</v>
      </c>
      <c r="K66" s="165"/>
      <c r="L66" s="168"/>
    </row>
    <row r="67" spans="1:27" s="19" customFormat="1" ht="13.5" thickTop="1" x14ac:dyDescent="0.2">
      <c r="A67" s="2"/>
      <c r="B67" s="55"/>
      <c r="C67" s="55"/>
      <c r="D67" s="2"/>
      <c r="F67" s="2"/>
      <c r="G67" s="2"/>
      <c r="H67" s="44"/>
      <c r="I67" s="2"/>
      <c r="J67" s="5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s="82" customFormat="1" ht="18.75" x14ac:dyDescent="0.2">
      <c r="B68" s="83"/>
      <c r="C68" s="83"/>
      <c r="E68" s="84"/>
      <c r="H68" s="85"/>
      <c r="J68" s="86"/>
    </row>
    <row r="69" spans="1:27" ht="21" x14ac:dyDescent="0.2">
      <c r="A69" s="80" t="s">
        <v>49</v>
      </c>
      <c r="B69" s="80"/>
      <c r="C69" s="81"/>
      <c r="D69" s="155" t="s">
        <v>50</v>
      </c>
      <c r="E69" s="155"/>
      <c r="F69" s="155"/>
      <c r="G69" s="155"/>
    </row>
    <row r="70" spans="1:27" ht="18.75" x14ac:dyDescent="0.2">
      <c r="D70" s="82" t="s">
        <v>51</v>
      </c>
    </row>
  </sheetData>
  <mergeCells count="47">
    <mergeCell ref="A50:D50"/>
    <mergeCell ref="A66:D66"/>
    <mergeCell ref="G50:L50"/>
    <mergeCell ref="J66:L66"/>
    <mergeCell ref="E66:I66"/>
    <mergeCell ref="A60:D60"/>
    <mergeCell ref="J60:L60"/>
    <mergeCell ref="E60:I60"/>
    <mergeCell ref="A51:D51"/>
    <mergeCell ref="A52:D52"/>
    <mergeCell ref="A54:D54"/>
    <mergeCell ref="D69:G69"/>
    <mergeCell ref="A55:D55"/>
    <mergeCell ref="A57:D57"/>
    <mergeCell ref="A58:D58"/>
    <mergeCell ref="A53:D53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H17:L17"/>
    <mergeCell ref="H18:L18"/>
    <mergeCell ref="C21:C22"/>
    <mergeCell ref="I21:I22"/>
    <mergeCell ref="J21:J22"/>
    <mergeCell ref="K21:K22"/>
    <mergeCell ref="L21:L22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26:I40 J24:J40 I41:J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2021-07-13T13:05:04Z</dcterms:modified>
</cp:coreProperties>
</file>