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 г на время в г" sheetId="2" r:id="rId2"/>
  </sheets>
  <definedNames>
    <definedName name="_xlnm.Print_Titles" localSheetId="1">'гр г на время в г'!$21:$22</definedName>
    <definedName name="_xlnm.Print_Titles" localSheetId="0">'Стартовый протокол'!$18:$19</definedName>
    <definedName name="_xlnm.Print_Area" localSheetId="1">'гр г на время в г'!$A$1:$L$51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J51" i="2" l="1"/>
  <c r="H51" i="2"/>
  <c r="E51" i="2"/>
  <c r="J33" i="2" l="1"/>
  <c r="J24" i="2"/>
  <c r="I33" i="2"/>
  <c r="I24" i="2"/>
  <c r="J23" i="2" l="1"/>
  <c r="H43" i="2" l="1"/>
  <c r="H42" i="2"/>
  <c r="H41" i="2"/>
  <c r="H40" i="2"/>
  <c r="L40" i="2"/>
  <c r="L39" i="2"/>
  <c r="L38" i="2"/>
  <c r="L37" i="2"/>
  <c r="L36" i="2"/>
  <c r="L41" i="2"/>
  <c r="L42" i="2"/>
  <c r="H38" i="2" l="1"/>
  <c r="H37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<sst xmlns="http://schemas.openxmlformats.org/spreadsheetml/2006/main" count="352" uniqueCount="234">
  <si>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</si>
  <si>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</si>
  <si>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</si>
  <si>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</si>
  <si>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</si>
  <si>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</si>
  <si>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</si>
  <si>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</si>
  <si>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</si>
  <si>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</si>
  <si>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</si>
  <si>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</si>
  <si>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</si>
  <si>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</si>
  <si>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</si>
  <si>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</si>
  <si>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</si>
  <si>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</si>
  <si>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</si>
  <si>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</si>
  <si>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</si>
  <si>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</si>
  <si>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</si>
  <si>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</si>
  <si>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</si>
  <si>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</si>
  <si>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</si>
  <si>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</si>
  <si>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</si>
  <si>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</si>
  <si>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</si>
  <si>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</si>
  <si>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</si>
  <si>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</si>
  <si>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</si>
  <si>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</si>
  <si>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</si>
  <si>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</si>
  <si>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</si>
  <si>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</si>
  <si>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</si>
  <si>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</si>
  <si>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00м </t>
    </r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</si>
  <si>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</si>
  <si>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</si>
  <si>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</si>
  <si>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</si>
  <si>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</si>
  <si>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</si>
  <si>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</si>
  <si>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</si>
  <si>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</si>
  <si>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</si>
  <si>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</si>
  <si>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</si>
  <si>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</si>
  <si>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</si>
  <si>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</si>
  <si>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</si>
  <si>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</si>
  <si>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</si>
  <si>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</si>
  <si>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</si>
  <si>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</si>
  <si>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</si>
  <si>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</si>
  <si>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</si>
  <si>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</si>
  <si>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</si>
  <si>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</si>
  <si>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</si>
  <si>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</si>
  <si>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</si>
  <si>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</si>
  <si>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</si>
  <si>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</si>
  <si>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</si>
  <si>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</si>
  <si>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</si>
  <si>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</si>
  <si>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</si>
  <si>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</si>
  <si>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</si>
  <si>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</si>
  <si>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</si>
  <si>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</si>
  <si>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</si>
  <si>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</si>
  <si>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</si>
  <si>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</si>
  <si>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</si>
  <si>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</si>
  <si>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</si>
  <si>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</si>
  <si>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</si>
  <si>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</si>
  <si>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</si>
  <si>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</si>
  <si>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</si>
  <si>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</si>
  <si>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</si>
  <si>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</si>
  <si>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</si>
  <si>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</si>
  <si>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</si>
  <si>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</si>
  <si>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</si>
  <si>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</si>
  <si>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</si>
  <si>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</si>
  <si>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</si>
  <si>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</si>
  <si>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</si>
  <si>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</si>
  <si>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</si>
  <si>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</si>
  <si>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</si>
  <si>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</si>
  <si>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</si>
  <si>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</si>
  <si>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</si>
  <si>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</si>
  <si>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</si>
  <si>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</si>
  <si>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</si>
  <si>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</si>
  <si>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</si>
  <si>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</si>
  <si>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</si>
  <si>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</si>
  <si>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</si>
  <si>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</si>
  <si>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</si>
  <si>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</si>
  <si>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</si>
  <si>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</si>
  <si>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</si>
  <si>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</si>
  <si>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</si>
  <si>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</si>
  <si>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</si>
  <si>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</si>
  <si>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</si>
  <si>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</si>
  <si>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</si>
  <si>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</si>
  <si>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</si>
  <si>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</si>
  <si>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</si>
  <si>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</si>
  <si>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</si>
  <si>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</si>
  <si>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</si>
  <si>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</si>
  <si>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</si>
  <si>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</si>
  <si>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</si>
  <si>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</si>
  <si>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</si>
  <si>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</si>
  <si>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</si>
  <si>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</si>
  <si>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</si>
  <si>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</si>
  <si>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</si>
  <si>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</si>
  <si>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</si>
  <si>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</si>
  <si>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</si>
  <si>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</si>
  <si>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</si>
  <si>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</si>
  <si>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</si>
  <si>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</si>
  <si>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</si>
  <si>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</si>
  <si>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</si>
  <si>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</si>
  <si>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</si>
  <si>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</si>
  <si>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</si>
  <si>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</si>
  <si>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</si>
  <si>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</si>
  <si>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</si>
  <si>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</si>
  <si>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</si>
  <si>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</si>
  <si>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</si>
  <si>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СУММА ПЕРЕПАДОВ (ТС)(м):</t>
  </si>
  <si>
    <t>Министерство физической культуры и спорта Хабаровского края</t>
  </si>
  <si>
    <t>Федерация велосипедного спорта Хабаровского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</si>
  <si>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Хабаровск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</si>
  <si>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13ч 00м</t>
    </r>
  </si>
  <si>
    <t>Хабаровский край</t>
  </si>
  <si>
    <t xml:space="preserve">Ветер: </t>
  </si>
  <si>
    <t>Забайкальский край</t>
  </si>
  <si>
    <t>№ ЕКП 2022: 5112</t>
  </si>
  <si>
    <t>МАКСИМАЛЬНЫЙ ПЕРЕПАД (HD)(м):</t>
  </si>
  <si>
    <t>ЛЕБЕДЕВ А.Ю. (ВК, г. ХАБАРОВСК)</t>
  </si>
  <si>
    <t>ЖЕРЕБЦОВА М.С. (ВК, г. ЧИТА)</t>
  </si>
  <si>
    <t>КЛЮЧНИКОВА О.А. (ВК, г. ЧИТА)</t>
  </si>
  <si>
    <t>Осадки: ясно</t>
  </si>
  <si>
    <t>СУДЬЯ НА ФИНИШЕ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</si>
  <si>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13 сентября 2022 года</t>
    </r>
  </si>
  <si>
    <t>№ ВРВС: 0080581811Я</t>
  </si>
  <si>
    <t>НАЗВАНИЕ ТРАССЫ / РЕГ. НОМЕР: с.Воронежское-2</t>
  </si>
  <si>
    <t>5 км/1</t>
  </si>
  <si>
    <t>Температура: +10+18</t>
  </si>
  <si>
    <t>Влажность: 51 %</t>
  </si>
  <si>
    <t>ЛАЗАРЕВА Анастасия</t>
  </si>
  <si>
    <t>04.07.2007</t>
  </si>
  <si>
    <t>КОЛОСОВА Лилия</t>
  </si>
  <si>
    <t>23.04.2006</t>
  </si>
  <si>
    <t>СИЗЫХ Кристина</t>
  </si>
  <si>
    <t>29.11.2007</t>
  </si>
  <si>
    <t>БАКШЕЕВА Софья</t>
  </si>
  <si>
    <t>19.12.2006</t>
  </si>
  <si>
    <t>ПАНТЕЛЕЕВА Александра</t>
  </si>
  <si>
    <t>09.07.2007</t>
  </si>
  <si>
    <t>НОСЫРЕВА Ольга</t>
  </si>
  <si>
    <t>31.05.2007</t>
  </si>
  <si>
    <t>ЛАПИЦКАЯ Виктория</t>
  </si>
  <si>
    <t>27.08.2006</t>
  </si>
  <si>
    <t>ЖУКОВА Вероника</t>
  </si>
  <si>
    <t>30.10.2006</t>
  </si>
  <si>
    <t>КИРЮХИНА Кира</t>
  </si>
  <si>
    <t>19.12.2007</t>
  </si>
  <si>
    <t>САМОХВАЛОВА Полина</t>
  </si>
  <si>
    <t>04.11.2007</t>
  </si>
  <si>
    <t>СИМОНОВА Александра</t>
  </si>
  <si>
    <t>02.08.2006</t>
  </si>
  <si>
    <t>шоссе - индивидуальная гонка на время в гору</t>
  </si>
  <si>
    <t>Девушки 15-16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</si>
</sst>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0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vertical="center"/>
    </xf>
    <xf numFmtId="2" fontId="3" fillId="0" borderId="41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39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8" fillId="4" borderId="9" xfId="4" applyFont="1" applyFill="1" applyBorder="1" applyAlignment="1">
      <alignment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1" fontId="3" fillId="0" borderId="27" xfId="4" applyNumberFormat="1" applyFont="1" applyBorder="1" applyAlignment="1">
      <alignment horizontal="center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4" borderId="15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165" fontId="3" fillId="0" borderId="27" xfId="4" applyNumberFormat="1" applyFont="1" applyBorder="1" applyAlignment="1">
      <alignment horizontal="center" vertical="center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8" xfId="4" applyFont="1" applyBorder="1" applyAlignment="1">
      <alignment horizontal="center" vertical="center"/>
    </xf>
    <xf numFmtId="0" fontId="3" fillId="0" borderId="49" xfId="4" applyFont="1" applyBorder="1" applyAlignment="1">
      <alignment horizontal="center" vertical="center" wrapText="1"/>
    </xf>
    <xf numFmtId="0" fontId="3" fillId="0" borderId="49" xfId="4" applyFont="1" applyBorder="1" applyAlignment="1">
      <alignment horizontal="left" vertical="center" wrapText="1"/>
    </xf>
    <xf numFmtId="1" fontId="3" fillId="0" borderId="49" xfId="4" applyNumberFormat="1" applyFont="1" applyBorder="1" applyAlignment="1">
      <alignment horizontal="center" vertical="center"/>
    </xf>
    <xf numFmtId="164" fontId="3" fillId="0" borderId="49" xfId="4" applyNumberFormat="1" applyFont="1" applyFill="1" applyBorder="1" applyAlignment="1">
      <alignment horizontal="center" vertical="center" wrapText="1"/>
    </xf>
    <xf numFmtId="0" fontId="23" fillId="0" borderId="49" xfId="5" applyFont="1" applyFill="1" applyBorder="1" applyAlignment="1">
      <alignment horizontal="center" vertical="center" wrapText="1"/>
    </xf>
    <xf numFmtId="165" fontId="3" fillId="0" borderId="49" xfId="4" applyNumberFormat="1" applyFont="1" applyBorder="1" applyAlignment="1">
      <alignment horizontal="center" vertical="center"/>
    </xf>
    <xf numFmtId="165" fontId="3" fillId="0" borderId="49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/>
    </xf>
    <xf numFmtId="0" fontId="3" fillId="0" borderId="50" xfId="4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8" fillId="2" borderId="33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4" fillId="2" borderId="45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5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4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176891</xdr:colOff>
      <xdr:row>0</xdr:row>
      <xdr:rowOff>89270</xdr:rowOff>
    </xdr:from>
    <xdr:to>
      <xdr:col>3</xdr:col>
      <xdr:colOff>123253</xdr:colOff>
      <xdr:row>2</xdr:row>
      <xdr:rowOff>188965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177" y="89270"/>
          <a:ext cx="844433" cy="6984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128505</xdr:colOff>
      <xdr:row>2</xdr:row>
      <xdr:rowOff>149679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3791" cy="748393"/>
        </a:xfrm>
        <a:prstGeom prst="rect">
          <a:avLst/>
        </a:prstGeom>
      </xdr:spPr>
    </xdr:pic>
    <xdr:clientData/>
  </xdr:twoCellAnchor>
  <xdr:oneCellAnchor>
    <xdr:from>
      <xdr:col>10</xdr:col>
      <xdr:colOff>250453</xdr:colOff>
      <xdr:row>0</xdr:row>
      <xdr:rowOff>40820</xdr:rowOff>
    </xdr:from>
    <xdr:ext cx="837943" cy="680357"/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14739" y="40820"/>
          <a:ext cx="837943" cy="680357"/>
        </a:xfrm>
        <a:prstGeom prst="rect">
          <a:avLst/>
        </a:prstGeom>
      </xdr:spPr>
    </xdr:pic>
    <xdr:clientData/>
  </xdr:oneCellAnchor>
  <xdr:oneCellAnchor>
    <xdr:from>
      <xdr:col>11</xdr:col>
      <xdr:colOff>210022</xdr:colOff>
      <xdr:row>0</xdr:row>
      <xdr:rowOff>40820</xdr:rowOff>
    </xdr:from>
    <xdr:ext cx="721268" cy="707573"/>
    <xdr:pic>
      <xdr:nvPicPr>
        <xdr:cNvPr id="6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5986" y="40820"/>
          <a:ext cx="721268" cy="7075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88" t="s">
        <v>37</v>
      </c>
      <c r="B1" s="188"/>
      <c r="C1" s="188"/>
      <c r="D1" s="188"/>
      <c r="E1" s="188"/>
      <c r="F1" s="188"/>
      <c r="G1" s="188"/>
    </row>
    <row r="2" spans="1:9" ht="15.75" customHeight="1" x14ac:dyDescent="0.2">
      <c r="A2" s="189" t="s">
        <v>61</v>
      </c>
      <c r="B2" s="189"/>
      <c r="C2" s="189"/>
      <c r="D2" s="189"/>
      <c r="E2" s="189"/>
      <c r="F2" s="189"/>
      <c r="G2" s="189"/>
    </row>
    <row r="3" spans="1:9" ht="21" x14ac:dyDescent="0.2">
      <c r="A3" s="188" t="s">
        <v>38</v>
      </c>
      <c r="B3" s="188"/>
      <c r="C3" s="188"/>
      <c r="D3" s="188"/>
      <c r="E3" s="188"/>
      <c r="F3" s="188"/>
      <c r="G3" s="188"/>
    </row>
    <row r="4" spans="1:9" ht="21" x14ac:dyDescent="0.2">
      <c r="A4" s="188" t="s">
        <v>55</v>
      </c>
      <c r="B4" s="188"/>
      <c r="C4" s="188"/>
      <c r="D4" s="188"/>
      <c r="E4" s="188"/>
      <c r="F4" s="188"/>
      <c r="G4" s="188"/>
    </row>
    <row r="5" spans="1:9" s="2" customFormat="1" ht="28.5" x14ac:dyDescent="0.2">
      <c r="A5" s="190" t="s">
        <v>25</v>
      </c>
      <c r="B5" s="190"/>
      <c r="C5" s="190"/>
      <c r="D5" s="190"/>
      <c r="E5" s="190"/>
      <c r="F5" s="190"/>
      <c r="G5" s="190"/>
      <c r="I5" s="3"/>
    </row>
    <row r="6" spans="1:9" s="2" customFormat="1" ht="18" customHeight="1" thickBot="1" x14ac:dyDescent="0.25">
      <c r="A6" s="180" t="s">
        <v>40</v>
      </c>
      <c r="B6" s="180"/>
      <c r="C6" s="180"/>
      <c r="D6" s="180"/>
      <c r="E6" s="180"/>
      <c r="F6" s="180"/>
      <c r="G6" s="180"/>
    </row>
    <row r="7" spans="1:9" ht="18" customHeight="1" thickTop="1" x14ac:dyDescent="0.2">
      <c r="A7" s="181" t="s">
        <v>0</v>
      </c>
      <c r="B7" s="182"/>
      <c r="C7" s="182"/>
      <c r="D7" s="182"/>
      <c r="E7" s="182"/>
      <c r="F7" s="182"/>
      <c r="G7" s="183"/>
    </row>
    <row r="8" spans="1:9" ht="18" customHeight="1" x14ac:dyDescent="0.2">
      <c r="A8" s="184" t="s">
        <v>1</v>
      </c>
      <c r="B8" s="185"/>
      <c r="C8" s="185"/>
      <c r="D8" s="185"/>
      <c r="E8" s="185"/>
      <c r="F8" s="185"/>
      <c r="G8" s="186"/>
    </row>
    <row r="9" spans="1:9" ht="19.5" customHeight="1" x14ac:dyDescent="0.2">
      <c r="A9" s="184" t="s">
        <v>2</v>
      </c>
      <c r="B9" s="185"/>
      <c r="C9" s="185"/>
      <c r="D9" s="185"/>
      <c r="E9" s="185"/>
      <c r="F9" s="185"/>
      <c r="G9" s="186"/>
    </row>
    <row r="10" spans="1:9" ht="15.75" x14ac:dyDescent="0.2">
      <c r="A10" s="4" t="s">
        <v>3</v>
      </c>
      <c r="B10" s="5"/>
      <c r="C10" s="6" t="s">
        <v>172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87" t="s">
        <v>27</v>
      </c>
      <c r="E11" s="187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59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3" t="s">
        <v>26</v>
      </c>
      <c r="B18" s="195" t="s">
        <v>19</v>
      </c>
      <c r="C18" s="195" t="s">
        <v>20</v>
      </c>
      <c r="D18" s="197" t="s">
        <v>21</v>
      </c>
      <c r="E18" s="195" t="s">
        <v>22</v>
      </c>
      <c r="F18" s="195" t="s">
        <v>29</v>
      </c>
      <c r="G18" s="191" t="s">
        <v>23</v>
      </c>
    </row>
    <row r="19" spans="1:13" s="36" customFormat="1" ht="22.5" customHeight="1" x14ac:dyDescent="0.2">
      <c r="A19" s="194"/>
      <c r="B19" s="196"/>
      <c r="C19" s="196"/>
      <c r="D19" s="198"/>
      <c r="E19" s="196"/>
      <c r="F19" s="199"/>
      <c r="G19" s="192"/>
    </row>
    <row r="20" spans="1:13" s="41" customFormat="1" ht="32.25" customHeight="1" x14ac:dyDescent="0.2">
      <c r="A20" s="51">
        <v>1</v>
      </c>
      <c r="B20" s="53">
        <v>25</v>
      </c>
      <c r="C20" s="37" t="s">
        <v>116</v>
      </c>
      <c r="D20" s="38">
        <v>38797</v>
      </c>
      <c r="E20" s="39" t="s">
        <v>102</v>
      </c>
      <c r="F20" s="54">
        <v>0.45902777777777781</v>
      </c>
      <c r="G20" s="40"/>
      <c r="H20" s="41">
        <f t="shared" ref="H20:H51" ca="1" si="0">RAND()</f>
        <v>0.30010811138040061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158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0.17959204091632053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96</v>
      </c>
      <c r="D22" s="38">
        <v>38534</v>
      </c>
      <c r="E22" s="39" t="s">
        <v>97</v>
      </c>
      <c r="F22" s="54">
        <v>0.46041666666666697</v>
      </c>
      <c r="G22" s="40"/>
      <c r="H22" s="41">
        <f t="shared" ca="1" si="0"/>
        <v>0.28677693144068606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163</v>
      </c>
      <c r="D23" s="38">
        <v>39071</v>
      </c>
      <c r="E23" s="39" t="s">
        <v>156</v>
      </c>
      <c r="F23" s="54">
        <v>0.46111111111111103</v>
      </c>
      <c r="G23" s="42"/>
      <c r="H23" s="41">
        <f t="shared" ca="1" si="0"/>
        <v>0.32417320425002372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120</v>
      </c>
      <c r="D24" s="38">
        <v>38492</v>
      </c>
      <c r="E24" s="39" t="s">
        <v>63</v>
      </c>
      <c r="F24" s="54">
        <v>0.46180555555555503</v>
      </c>
      <c r="G24" s="42"/>
      <c r="H24" s="41">
        <f t="shared" ca="1" si="0"/>
        <v>0.38862810703016548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122</v>
      </c>
      <c r="D25" s="38">
        <v>38541</v>
      </c>
      <c r="E25" s="39" t="s">
        <v>77</v>
      </c>
      <c r="F25" s="54">
        <v>0.46250000000000002</v>
      </c>
      <c r="G25" s="42"/>
      <c r="H25" s="41">
        <f t="shared" ca="1" si="0"/>
        <v>0.63031082260244209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67</v>
      </c>
      <c r="D26" s="38">
        <v>38576</v>
      </c>
      <c r="E26" s="39" t="s">
        <v>65</v>
      </c>
      <c r="F26" s="54">
        <v>0.46319444444444402</v>
      </c>
      <c r="G26" s="42"/>
      <c r="H26" s="41">
        <f t="shared" ca="1" si="0"/>
        <v>0.50660192967284157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121</v>
      </c>
      <c r="D27" s="38">
        <v>38756</v>
      </c>
      <c r="E27" s="39" t="s">
        <v>65</v>
      </c>
      <c r="F27" s="54">
        <v>0.46388888888888902</v>
      </c>
      <c r="G27" s="42"/>
      <c r="H27" s="41">
        <f t="shared" ca="1" si="0"/>
        <v>0.95828935818210792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0.36983517274368327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74</v>
      </c>
      <c r="D29" s="38">
        <v>38360</v>
      </c>
      <c r="E29" s="39" t="s">
        <v>65</v>
      </c>
      <c r="F29" s="54">
        <v>0.46527777777777701</v>
      </c>
      <c r="G29" s="45"/>
      <c r="H29" s="41">
        <f t="shared" ca="1" si="0"/>
        <v>0.31860418142188029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107</v>
      </c>
      <c r="D30" s="38">
        <v>38778</v>
      </c>
      <c r="E30" s="39" t="s">
        <v>87</v>
      </c>
      <c r="F30" s="54">
        <v>0.46597222222222201</v>
      </c>
      <c r="G30" s="42"/>
      <c r="H30" s="41">
        <f t="shared" ca="1" si="0"/>
        <v>0.4365644291264964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149</v>
      </c>
      <c r="D31" s="38">
        <v>38988</v>
      </c>
      <c r="E31" s="39" t="s">
        <v>132</v>
      </c>
      <c r="F31" s="54">
        <v>0.46666666666666601</v>
      </c>
      <c r="G31" s="42"/>
      <c r="H31" s="41">
        <f t="shared" ca="1" si="0"/>
        <v>0.55170495819558663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168</v>
      </c>
      <c r="D32" s="38">
        <v>38855</v>
      </c>
      <c r="E32" s="39" t="s">
        <v>136</v>
      </c>
      <c r="F32" s="54">
        <v>0.46736111111111001</v>
      </c>
      <c r="G32" s="42"/>
      <c r="H32" s="41">
        <f t="shared" ca="1" si="0"/>
        <v>0.46714586822650273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167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0.16019124417512665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130</v>
      </c>
      <c r="D34" s="38">
        <v>39219</v>
      </c>
      <c r="E34" s="39" t="s">
        <v>65</v>
      </c>
      <c r="F34" s="54">
        <v>0.468749999999999</v>
      </c>
      <c r="G34" s="42"/>
      <c r="H34" s="41">
        <f t="shared" ca="1" si="0"/>
        <v>0.46114234269353471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93</v>
      </c>
      <c r="D35" s="38">
        <v>38529</v>
      </c>
      <c r="E35" s="39" t="s">
        <v>65</v>
      </c>
      <c r="F35" s="54">
        <v>0.469444444444444</v>
      </c>
      <c r="G35" s="42"/>
      <c r="H35" s="41">
        <f t="shared" ca="1" si="0"/>
        <v>0.56943230361167185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92</v>
      </c>
      <c r="D36" s="38">
        <v>38602</v>
      </c>
      <c r="E36" s="39" t="s">
        <v>65</v>
      </c>
      <c r="F36" s="54">
        <v>0.470138888888888</v>
      </c>
      <c r="G36" s="42"/>
      <c r="H36" s="41">
        <f t="shared" ca="1" si="0"/>
        <v>0.24773340127196264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56</v>
      </c>
      <c r="D37" s="38"/>
      <c r="E37" s="39" t="s">
        <v>34</v>
      </c>
      <c r="F37" s="54">
        <v>0.47083333333333199</v>
      </c>
      <c r="G37" s="42"/>
      <c r="H37" s="41">
        <f t="shared" ca="1" si="0"/>
        <v>0.91974295769220293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119</v>
      </c>
      <c r="D38" s="38">
        <v>38454</v>
      </c>
      <c r="E38" s="39" t="s">
        <v>63</v>
      </c>
      <c r="F38" s="54">
        <v>0.47152777777777699</v>
      </c>
      <c r="G38" s="42"/>
      <c r="H38" s="41">
        <f t="shared" ca="1" si="0"/>
        <v>0.80327220052038284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124</v>
      </c>
      <c r="D39" s="38">
        <v>38803</v>
      </c>
      <c r="E39" s="39" t="s">
        <v>65</v>
      </c>
      <c r="F39" s="54">
        <v>0.47222222222222099</v>
      </c>
      <c r="G39" s="42"/>
      <c r="H39" s="41">
        <f t="shared" ca="1" si="0"/>
        <v>0.83501655190468371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125</v>
      </c>
      <c r="D40" s="38">
        <v>39242</v>
      </c>
      <c r="E40" s="39" t="s">
        <v>65</v>
      </c>
      <c r="F40" s="54">
        <v>0.47291666666666499</v>
      </c>
      <c r="G40" s="42"/>
      <c r="H40" s="41">
        <f t="shared" ca="1" si="0"/>
        <v>0.28640129915371648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73</v>
      </c>
      <c r="D41" s="38">
        <v>38853</v>
      </c>
      <c r="E41" s="39" t="s">
        <v>65</v>
      </c>
      <c r="F41" s="54">
        <v>0.47361111111110998</v>
      </c>
      <c r="G41" s="42"/>
      <c r="H41" s="41">
        <f t="shared" ca="1" si="0"/>
        <v>0.31628572723704318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143</v>
      </c>
      <c r="D42" s="38">
        <v>38896</v>
      </c>
      <c r="E42" s="39" t="s">
        <v>72</v>
      </c>
      <c r="F42" s="54">
        <v>0.47430555555555398</v>
      </c>
      <c r="G42" s="42"/>
      <c r="H42" s="41">
        <f t="shared" ca="1" si="0"/>
        <v>0.31635969822054344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137</v>
      </c>
      <c r="D43" s="38">
        <v>38849</v>
      </c>
      <c r="E43" s="39" t="s">
        <v>102</v>
      </c>
      <c r="F43" s="54">
        <v>0.47499999999999898</v>
      </c>
      <c r="G43" s="42"/>
      <c r="H43" s="41">
        <f t="shared" ca="1" si="0"/>
        <v>0.58007237018131952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144</v>
      </c>
      <c r="D44" s="38">
        <v>38885</v>
      </c>
      <c r="E44" s="39" t="s">
        <v>77</v>
      </c>
      <c r="F44" s="54">
        <v>0.47569444444444298</v>
      </c>
      <c r="G44" s="42"/>
      <c r="H44" s="41">
        <f t="shared" ca="1" si="0"/>
        <v>0.84718421039771385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85</v>
      </c>
      <c r="D45" s="38">
        <v>38780</v>
      </c>
      <c r="E45" s="39" t="s">
        <v>173</v>
      </c>
      <c r="F45" s="54">
        <v>0.47638888888888797</v>
      </c>
      <c r="G45" s="42"/>
      <c r="H45" s="41">
        <f t="shared" ca="1" si="0"/>
        <v>0.17047254532919109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166</v>
      </c>
      <c r="D46" s="38">
        <v>39027</v>
      </c>
      <c r="E46" s="39" t="s">
        <v>136</v>
      </c>
      <c r="F46" s="54">
        <v>0.47708333333333203</v>
      </c>
      <c r="G46" s="42"/>
      <c r="H46" s="41">
        <f t="shared" ca="1" si="0"/>
        <v>5.1582601581549592E-2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135</v>
      </c>
      <c r="D47" s="38">
        <v>39330</v>
      </c>
      <c r="E47" s="39" t="s">
        <v>136</v>
      </c>
      <c r="F47" s="54">
        <v>0.47777777777777602</v>
      </c>
      <c r="G47" s="42"/>
      <c r="H47" s="41">
        <f t="shared" ca="1" si="0"/>
        <v>0.84310287241046566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108</v>
      </c>
      <c r="D48" s="38">
        <v>38485</v>
      </c>
      <c r="E48" s="39" t="s">
        <v>97</v>
      </c>
      <c r="F48" s="54">
        <v>0.47847222222222102</v>
      </c>
      <c r="G48" s="42"/>
      <c r="H48" s="41">
        <f t="shared" ca="1" si="0"/>
        <v>0.98404860815295636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104</v>
      </c>
      <c r="D49" s="38">
        <v>38775</v>
      </c>
      <c r="E49" s="39" t="s">
        <v>65</v>
      </c>
      <c r="F49" s="54">
        <v>0.47916666666666502</v>
      </c>
      <c r="G49" s="42"/>
      <c r="H49" s="41">
        <f t="shared" ca="1" si="0"/>
        <v>0.68434386993076435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147</v>
      </c>
      <c r="D50" s="38">
        <v>38798</v>
      </c>
      <c r="E50" s="39" t="s">
        <v>173</v>
      </c>
      <c r="F50" s="54">
        <v>0.47986111111110902</v>
      </c>
      <c r="G50" s="42"/>
      <c r="H50" s="41">
        <f t="shared" ca="1" si="0"/>
        <v>0.94573725613585458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80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1.4240291905755487E-2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82</v>
      </c>
      <c r="D52" s="38">
        <v>38701</v>
      </c>
      <c r="E52" s="39" t="s">
        <v>174</v>
      </c>
      <c r="F52" s="54">
        <v>0.48124999999999801</v>
      </c>
      <c r="G52" s="42"/>
      <c r="H52" s="41">
        <f t="shared" ref="H52:H82" ca="1" si="1">RAND()</f>
        <v>0.4184545277834717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160</v>
      </c>
      <c r="D53" s="38">
        <v>39017</v>
      </c>
      <c r="E53" s="39" t="s">
        <v>63</v>
      </c>
      <c r="F53" s="54">
        <v>0.48194444444444301</v>
      </c>
      <c r="G53" s="42"/>
      <c r="H53" s="41">
        <f t="shared" ca="1" si="1"/>
        <v>0.68275349170541511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151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0.8905930204211483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78</v>
      </c>
      <c r="D55" s="38">
        <v>38875</v>
      </c>
      <c r="E55" s="39" t="s">
        <v>65</v>
      </c>
      <c r="F55" s="54">
        <v>0.48333333333333101</v>
      </c>
      <c r="G55" s="42"/>
      <c r="H55" s="41">
        <f t="shared" ca="1" si="1"/>
        <v>0.18650811545621659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113</v>
      </c>
      <c r="D56" s="38">
        <v>38855</v>
      </c>
      <c r="E56" s="39" t="s">
        <v>114</v>
      </c>
      <c r="F56" s="54">
        <v>0.484027777777776</v>
      </c>
      <c r="G56" s="42"/>
      <c r="H56" s="41">
        <f t="shared" ca="1" si="1"/>
        <v>0.81004622217246314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119</v>
      </c>
      <c r="D57" s="38">
        <v>38766</v>
      </c>
      <c r="E57" s="39" t="s">
        <v>65</v>
      </c>
      <c r="F57" s="54">
        <v>0.48472222222222</v>
      </c>
      <c r="G57" s="42"/>
      <c r="H57" s="41">
        <f t="shared" ca="1" si="1"/>
        <v>0.94573473705435995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71</v>
      </c>
      <c r="D58" s="38">
        <v>38495</v>
      </c>
      <c r="E58" s="39" t="s">
        <v>72</v>
      </c>
      <c r="F58" s="54">
        <v>0.485416666666664</v>
      </c>
      <c r="G58" s="42"/>
      <c r="H58" s="41">
        <f t="shared" ca="1" si="1"/>
        <v>0.42137790326947566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110</v>
      </c>
      <c r="D59" s="38">
        <v>38890</v>
      </c>
      <c r="E59" s="39" t="s">
        <v>111</v>
      </c>
      <c r="F59" s="54">
        <v>0.486111111111109</v>
      </c>
      <c r="G59" s="42"/>
      <c r="H59" s="41">
        <f t="shared" ca="1" si="1"/>
        <v>0.96367231821055188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159</v>
      </c>
      <c r="D60" s="38">
        <v>39467</v>
      </c>
      <c r="E60" s="39" t="s">
        <v>65</v>
      </c>
      <c r="F60" s="54">
        <v>0.48680555555555299</v>
      </c>
      <c r="G60" s="42"/>
      <c r="H60" s="41">
        <f t="shared" ca="1" si="1"/>
        <v>0.43003109399947403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79</v>
      </c>
      <c r="D61" s="38">
        <v>38466</v>
      </c>
      <c r="E61" s="39" t="s">
        <v>173</v>
      </c>
      <c r="F61" s="54">
        <v>0.48749999999999799</v>
      </c>
      <c r="G61" s="42"/>
      <c r="H61" s="41">
        <f t="shared" ca="1" si="1"/>
        <v>0.96545504199901333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165</v>
      </c>
      <c r="D62" s="38">
        <v>38817</v>
      </c>
      <c r="E62" s="39" t="s">
        <v>136</v>
      </c>
      <c r="F62" s="54">
        <v>0.48819444444444199</v>
      </c>
      <c r="G62" s="42"/>
      <c r="H62" s="41">
        <f t="shared" ca="1" si="1"/>
        <v>0.63455216009613202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141</v>
      </c>
      <c r="D63" s="38">
        <v>38874</v>
      </c>
      <c r="E63" s="39" t="s">
        <v>77</v>
      </c>
      <c r="F63" s="54">
        <v>0.48888888888888599</v>
      </c>
      <c r="G63" s="42"/>
      <c r="H63" s="41">
        <f t="shared" ca="1" si="1"/>
        <v>0.5611555231833506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117</v>
      </c>
      <c r="D64" s="38">
        <v>38392</v>
      </c>
      <c r="E64" s="39" t="s">
        <v>102</v>
      </c>
      <c r="F64" s="54">
        <v>0.48958333333333098</v>
      </c>
      <c r="G64" s="42"/>
      <c r="H64" s="41">
        <f t="shared" ca="1" si="1"/>
        <v>0.27913796586203254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89</v>
      </c>
      <c r="D65" s="38">
        <v>38669</v>
      </c>
      <c r="E65" s="39" t="s">
        <v>90</v>
      </c>
      <c r="F65" s="54">
        <v>0.49027777777777498</v>
      </c>
      <c r="G65" s="42"/>
      <c r="H65" s="41">
        <f t="shared" ca="1" si="1"/>
        <v>7.0343491600206587E-3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99</v>
      </c>
      <c r="D66" s="38">
        <v>38687</v>
      </c>
      <c r="E66" s="39" t="s">
        <v>87</v>
      </c>
      <c r="F66" s="54">
        <v>0.49097222222221998</v>
      </c>
      <c r="G66" s="42"/>
      <c r="H66" s="41">
        <f t="shared" ca="1" si="1"/>
        <v>0.87450365684969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129</v>
      </c>
      <c r="D67" s="38">
        <v>38994</v>
      </c>
      <c r="E67" s="39" t="s">
        <v>65</v>
      </c>
      <c r="F67" s="54">
        <v>0.49166666666666398</v>
      </c>
      <c r="G67" s="42"/>
      <c r="H67" s="41">
        <f t="shared" ca="1" si="1"/>
        <v>0.72594197830647356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115</v>
      </c>
      <c r="D68" s="38">
        <v>38735</v>
      </c>
      <c r="E68" s="39" t="s">
        <v>90</v>
      </c>
      <c r="F68" s="54">
        <v>0.49236111111110797</v>
      </c>
      <c r="G68" s="42"/>
      <c r="H68" s="41">
        <f t="shared" ca="1" si="1"/>
        <v>0.54071944370838054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75</v>
      </c>
      <c r="D69" s="38">
        <v>38666</v>
      </c>
      <c r="E69" s="39" t="s">
        <v>175</v>
      </c>
      <c r="F69" s="54">
        <v>0.49305555555555303</v>
      </c>
      <c r="G69" s="42"/>
      <c r="H69" s="41">
        <f t="shared" ca="1" si="1"/>
        <v>0.57411911414674455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148</v>
      </c>
      <c r="D70" s="38">
        <v>38476</v>
      </c>
      <c r="E70" s="39" t="s">
        <v>63</v>
      </c>
      <c r="F70" s="54">
        <v>0.49374999999999702</v>
      </c>
      <c r="G70" s="42"/>
      <c r="H70" s="41">
        <f t="shared" ca="1" si="1"/>
        <v>0.41605501853623694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139</v>
      </c>
      <c r="D71" s="38">
        <v>38524</v>
      </c>
      <c r="E71" s="39" t="s">
        <v>140</v>
      </c>
      <c r="F71" s="54">
        <v>0.49444444444444202</v>
      </c>
      <c r="G71" s="42"/>
      <c r="H71" s="41">
        <f t="shared" ca="1" si="1"/>
        <v>0.29909945029575558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0.29799327620622551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101</v>
      </c>
      <c r="D73" s="38">
        <v>38601</v>
      </c>
      <c r="E73" s="39" t="s">
        <v>102</v>
      </c>
      <c r="F73" s="54">
        <v>0.49583333333333002</v>
      </c>
      <c r="G73" s="42"/>
      <c r="H73" s="41">
        <f t="shared" ca="1" si="1"/>
        <v>0.80566564223613069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68</v>
      </c>
      <c r="D74" s="38">
        <v>38622</v>
      </c>
      <c r="E74" s="39" t="s">
        <v>65</v>
      </c>
      <c r="F74" s="54">
        <v>0.49652777777777501</v>
      </c>
      <c r="G74" s="42"/>
      <c r="H74" s="41">
        <f t="shared" ca="1" si="1"/>
        <v>0.33486262940763512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154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0.19631009973933833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112</v>
      </c>
      <c r="D76" s="38">
        <v>39151</v>
      </c>
      <c r="E76" s="39" t="s">
        <v>65</v>
      </c>
      <c r="F76" s="54">
        <v>0.49791666666666301</v>
      </c>
      <c r="G76" s="42"/>
      <c r="H76" s="41">
        <f t="shared" ca="1" si="1"/>
        <v>0.34414035549706778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145</v>
      </c>
      <c r="D77" s="38">
        <v>38871</v>
      </c>
      <c r="E77" s="39" t="s">
        <v>65</v>
      </c>
      <c r="F77" s="54">
        <v>0.49861111111110801</v>
      </c>
      <c r="G77" s="42"/>
      <c r="H77" s="41">
        <f t="shared" ca="1" si="1"/>
        <v>0.26888607233252471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88</v>
      </c>
      <c r="D78" s="38">
        <v>38749</v>
      </c>
      <c r="E78" s="39" t="s">
        <v>65</v>
      </c>
      <c r="F78" s="54">
        <v>0.49930555555555201</v>
      </c>
      <c r="G78" s="42"/>
      <c r="H78" s="41">
        <f t="shared" ca="1" si="1"/>
        <v>0.68849359425607481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123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0.93912521011100336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81</v>
      </c>
      <c r="D80" s="38">
        <v>38421</v>
      </c>
      <c r="E80" s="39" t="s">
        <v>65</v>
      </c>
      <c r="F80" s="54">
        <v>0.500694444444441</v>
      </c>
      <c r="G80" s="42"/>
      <c r="H80" s="41">
        <f t="shared" ca="1" si="1"/>
        <v>0.64348892602537411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106</v>
      </c>
      <c r="D81" s="38">
        <v>39170</v>
      </c>
      <c r="E81" s="39" t="s">
        <v>65</v>
      </c>
      <c r="F81" s="54">
        <v>0.501388888888885</v>
      </c>
      <c r="G81" s="50"/>
      <c r="H81" s="41">
        <f t="shared" ca="1" si="1"/>
        <v>0.91089793301701283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134</v>
      </c>
      <c r="D82" s="38">
        <v>38960</v>
      </c>
      <c r="E82" s="39" t="s">
        <v>77</v>
      </c>
      <c r="F82" s="54">
        <v>0.50208333333333</v>
      </c>
      <c r="G82" s="42"/>
      <c r="H82" s="41">
        <f t="shared" ca="1" si="1"/>
        <v>0.6200164206871156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66</v>
      </c>
      <c r="D83" s="38">
        <v>38489</v>
      </c>
      <c r="E83" s="39" t="s">
        <v>65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155</v>
      </c>
      <c r="D84" s="38">
        <v>38793</v>
      </c>
      <c r="E84" s="39" t="s">
        <v>156</v>
      </c>
      <c r="F84" s="54">
        <v>0.50347222222221899</v>
      </c>
      <c r="G84" s="42"/>
      <c r="H84" s="41">
        <f t="shared" ref="H84:H91" ca="1" si="2">RAND()</f>
        <v>3.3094585787763031E-2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176</v>
      </c>
      <c r="D85" s="38">
        <v>39137</v>
      </c>
      <c r="E85" s="39" t="s">
        <v>65</v>
      </c>
      <c r="F85" s="54">
        <v>0.50416666666666299</v>
      </c>
      <c r="G85" s="42"/>
      <c r="H85" s="41">
        <f t="shared" ca="1" si="2"/>
        <v>0.61839233808303851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152</v>
      </c>
      <c r="D86" s="38">
        <v>38859</v>
      </c>
      <c r="E86" s="39" t="s">
        <v>132</v>
      </c>
      <c r="F86" s="54">
        <v>0.50486111111110699</v>
      </c>
      <c r="G86" s="42"/>
      <c r="H86" s="41">
        <f t="shared" ca="1" si="2"/>
        <v>7.6948763765943395E-2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127</v>
      </c>
      <c r="D87" s="38">
        <v>38458</v>
      </c>
      <c r="E87" s="39" t="s">
        <v>63</v>
      </c>
      <c r="F87" s="54">
        <v>0.50555555555555198</v>
      </c>
      <c r="G87" s="42"/>
      <c r="H87" s="41">
        <f t="shared" ca="1" si="2"/>
        <v>4.0273029628285273E-2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142</v>
      </c>
      <c r="D88" s="38">
        <v>38614</v>
      </c>
      <c r="E88" s="39" t="s">
        <v>63</v>
      </c>
      <c r="F88" s="54">
        <v>0.50624999999999598</v>
      </c>
      <c r="G88" s="42"/>
      <c r="H88" s="41">
        <f t="shared" ca="1" si="2"/>
        <v>1.4586069788009026E-2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161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0.11054427420545365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150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0.46443270309323681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98</v>
      </c>
      <c r="D91" s="38">
        <v>38375</v>
      </c>
      <c r="E91" s="39" t="s">
        <v>72</v>
      </c>
      <c r="F91" s="54">
        <v>0.50833333333332897</v>
      </c>
      <c r="G91" s="42"/>
      <c r="H91" s="41">
        <f t="shared" ca="1" si="2"/>
        <v>0.41317778225430479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70</v>
      </c>
      <c r="D92" s="38">
        <v>38944</v>
      </c>
      <c r="E92" s="39" t="s">
        <v>65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164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0.58284050580998825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162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0.36463404765140117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100</v>
      </c>
      <c r="D95" s="38">
        <v>39346</v>
      </c>
      <c r="E95" s="39" t="s">
        <v>65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153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0.46559254932548644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64</v>
      </c>
      <c r="D97" s="38">
        <v>38564</v>
      </c>
      <c r="E97" s="39" t="s">
        <v>65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84</v>
      </c>
      <c r="D98" s="38">
        <v>38452</v>
      </c>
      <c r="E98" s="39" t="s">
        <v>72</v>
      </c>
      <c r="F98" s="54">
        <v>0.51319444444443996</v>
      </c>
      <c r="G98" s="46"/>
      <c r="H98" s="41">
        <f t="shared" ref="H98:H107" ca="1" si="3">RAND()</f>
        <v>0.73882468122539424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76</v>
      </c>
      <c r="D99" s="38">
        <v>38419</v>
      </c>
      <c r="E99" s="39" t="s">
        <v>77</v>
      </c>
      <c r="F99" s="54">
        <v>0.51388888888888395</v>
      </c>
      <c r="G99" s="46"/>
      <c r="H99" s="41">
        <f t="shared" ca="1" si="3"/>
        <v>0.64315354112398226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69</v>
      </c>
      <c r="D100" s="38">
        <v>38425</v>
      </c>
      <c r="E100" s="39" t="s">
        <v>65</v>
      </c>
      <c r="F100" s="54">
        <v>0.51458333333332895</v>
      </c>
      <c r="G100" s="46"/>
      <c r="H100" s="41">
        <f t="shared" ca="1" si="3"/>
        <v>0.35781259123046216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133</v>
      </c>
      <c r="D101" s="38">
        <v>38730</v>
      </c>
      <c r="E101" s="39" t="s">
        <v>65</v>
      </c>
      <c r="F101" s="54">
        <v>0.51527777777777295</v>
      </c>
      <c r="G101" s="46"/>
      <c r="H101" s="41">
        <f t="shared" ca="1" si="3"/>
        <v>0.17745784894700312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126</v>
      </c>
      <c r="D102" s="38">
        <v>38388</v>
      </c>
      <c r="E102" s="39" t="s">
        <v>102</v>
      </c>
      <c r="F102" s="54">
        <v>0.51597222222221795</v>
      </c>
      <c r="G102" s="46"/>
      <c r="H102" s="41">
        <f t="shared" ca="1" si="3"/>
        <v>0.51495752623742364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86</v>
      </c>
      <c r="D103" s="38">
        <v>38822</v>
      </c>
      <c r="E103" s="39" t="s">
        <v>87</v>
      </c>
      <c r="F103" s="54">
        <v>0.51666666666666194</v>
      </c>
      <c r="G103" s="47"/>
      <c r="H103" s="41">
        <f t="shared" ca="1" si="3"/>
        <v>0.60881138419174941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157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0.36293097216567982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138</v>
      </c>
      <c r="D105" s="38">
        <v>38806</v>
      </c>
      <c r="E105" s="39" t="s">
        <v>90</v>
      </c>
      <c r="F105" s="54">
        <v>0.51805555555555105</v>
      </c>
      <c r="G105" s="46"/>
      <c r="H105" s="41">
        <f t="shared" ca="1" si="3"/>
        <v>0.97182519789103139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118</v>
      </c>
      <c r="D106" s="38">
        <v>39306</v>
      </c>
      <c r="E106" s="39" t="s">
        <v>65</v>
      </c>
      <c r="F106" s="54">
        <v>0.51874999999999505</v>
      </c>
      <c r="G106" s="46"/>
      <c r="H106" s="41">
        <f t="shared" ca="1" si="3"/>
        <v>0.94663426336262724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103</v>
      </c>
      <c r="D107" s="38">
        <v>38371</v>
      </c>
      <c r="E107" s="39" t="s">
        <v>97</v>
      </c>
      <c r="F107" s="54">
        <v>0.51944444444443905</v>
      </c>
      <c r="G107" s="46"/>
      <c r="H107" s="41">
        <f t="shared" ca="1" si="3"/>
        <v>0.42270698862578671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131</v>
      </c>
      <c r="D108" s="38">
        <v>38750</v>
      </c>
      <c r="E108" s="39" t="s">
        <v>132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109</v>
      </c>
      <c r="D109" s="38">
        <v>39347</v>
      </c>
      <c r="E109" s="39" t="s">
        <v>65</v>
      </c>
      <c r="F109" s="54">
        <v>0.52083333333332804</v>
      </c>
      <c r="G109" s="46"/>
      <c r="H109" s="41">
        <f t="shared" ref="H109:H117" ca="1" si="4">RAND()</f>
        <v>0.49332327839177892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60</v>
      </c>
      <c r="D110" s="38">
        <v>38828</v>
      </c>
      <c r="E110" s="39" t="s">
        <v>65</v>
      </c>
      <c r="F110" s="54">
        <v>0.52152777777777304</v>
      </c>
      <c r="G110" s="63"/>
      <c r="H110" s="41">
        <f t="shared" ca="1" si="4"/>
        <v>0.91162966198322493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146</v>
      </c>
      <c r="D111" s="38">
        <v>38916</v>
      </c>
      <c r="E111" s="39" t="s">
        <v>77</v>
      </c>
      <c r="F111" s="54">
        <v>0.52222222222221704</v>
      </c>
      <c r="G111" s="63"/>
      <c r="H111" s="41">
        <f t="shared" ca="1" si="4"/>
        <v>0.56942623222140087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128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0.10110171583285321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105</v>
      </c>
      <c r="D113" s="38">
        <v>38970</v>
      </c>
      <c r="E113" s="39" t="s">
        <v>90</v>
      </c>
      <c r="F113" s="54">
        <v>0.52361111111110603</v>
      </c>
      <c r="G113" s="63"/>
      <c r="H113" s="41">
        <f t="shared" ca="1" si="4"/>
        <v>0.84750708705570998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95</v>
      </c>
      <c r="D114" s="38">
        <v>38477</v>
      </c>
      <c r="E114" s="39" t="s">
        <v>173</v>
      </c>
      <c r="F114" s="54">
        <v>0.52430555555555003</v>
      </c>
      <c r="G114" s="63"/>
      <c r="H114" s="41">
        <f t="shared" ca="1" si="4"/>
        <v>0.773916630097645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91</v>
      </c>
      <c r="D115" s="38">
        <v>38756</v>
      </c>
      <c r="E115" s="39" t="s">
        <v>87</v>
      </c>
      <c r="F115" s="54">
        <v>0.52499999999999403</v>
      </c>
      <c r="G115" s="63"/>
      <c r="H115" s="41">
        <f t="shared" ca="1" si="4"/>
        <v>0.40899588150636201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83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0.46559236040765561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94</v>
      </c>
      <c r="D117" s="38">
        <v>38983</v>
      </c>
      <c r="E117" s="39" t="s">
        <v>65</v>
      </c>
      <c r="F117" s="54">
        <v>0.52638888888888302</v>
      </c>
      <c r="G117" s="64" t="s">
        <v>30</v>
      </c>
      <c r="H117" s="41">
        <f t="shared" ca="1" si="4"/>
        <v>0.37327108925139796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52"/>
  <sheetViews>
    <sheetView tabSelected="1" view="pageBreakPreview" topLeftCell="A4" zoomScale="70" zoomScaleNormal="100" zoomScaleSheetLayoutView="70" workbookViewId="0">
      <selection activeCell="A11" sqref="A11:L11"/>
    </sheetView>
  </sheetViews>
  <sheetFormatPr defaultRowHeight="12.75" x14ac:dyDescent="0.2"/>
  <cols>
    <col min="1" max="1" width="6.125" style="65" customWidth="1"/>
    <col min="2" max="2" width="6.125" style="99" customWidth="1"/>
    <col min="3" max="3" width="11.75" style="99" customWidth="1"/>
    <col min="4" max="4" width="19.75" style="65" customWidth="1"/>
    <col min="5" max="5" width="8.75" style="65" customWidth="1"/>
    <col min="6" max="6" width="6.75" style="65" customWidth="1"/>
    <col min="7" max="7" width="17.1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3.25" customHeight="1" x14ac:dyDescent="0.2">
      <c r="A1" s="217" t="s">
        <v>37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23.25" customHeight="1" x14ac:dyDescent="0.2">
      <c r="A2" s="217" t="s">
        <v>190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23.25" customHeight="1" x14ac:dyDescent="0.2">
      <c r="A3" s="217" t="s">
        <v>38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ht="23.25" customHeight="1" x14ac:dyDescent="0.2">
      <c r="A4" s="217" t="s">
        <v>191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18" t="s">
        <v>39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</row>
    <row r="7" spans="1:12" s="67" customFormat="1" ht="18" customHeight="1" x14ac:dyDescent="0.2">
      <c r="A7" s="216" t="s">
        <v>40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23" t="s">
        <v>41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5"/>
    </row>
    <row r="10" spans="1:12" ht="18" customHeight="1" x14ac:dyDescent="0.2">
      <c r="A10" s="226" t="s">
        <v>232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8"/>
    </row>
    <row r="11" spans="1:12" ht="19.5" customHeight="1" x14ac:dyDescent="0.2">
      <c r="A11" s="226" t="s">
        <v>233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8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49" t="s">
        <v>192</v>
      </c>
      <c r="B13" s="72"/>
      <c r="C13" s="100"/>
      <c r="D13" s="101"/>
      <c r="E13" s="73"/>
      <c r="F13" s="144"/>
      <c r="G13" s="146" t="s">
        <v>42</v>
      </c>
      <c r="H13" s="73"/>
      <c r="I13" s="73"/>
      <c r="J13" s="73"/>
      <c r="K13" s="74"/>
      <c r="L13" s="75" t="s">
        <v>205</v>
      </c>
    </row>
    <row r="14" spans="1:12" ht="15.75" x14ac:dyDescent="0.2">
      <c r="A14" s="76" t="s">
        <v>204</v>
      </c>
      <c r="B14" s="77"/>
      <c r="C14" s="102"/>
      <c r="D14" s="103"/>
      <c r="E14" s="78"/>
      <c r="F14" s="145"/>
      <c r="G14" s="147" t="s">
        <v>193</v>
      </c>
      <c r="H14" s="78"/>
      <c r="I14" s="78"/>
      <c r="J14" s="78"/>
      <c r="K14" s="79"/>
      <c r="L14" s="148" t="s">
        <v>197</v>
      </c>
    </row>
    <row r="15" spans="1:12" ht="15" x14ac:dyDescent="0.2">
      <c r="A15" s="229" t="s">
        <v>8</v>
      </c>
      <c r="B15" s="201"/>
      <c r="C15" s="201"/>
      <c r="D15" s="201"/>
      <c r="E15" s="201"/>
      <c r="F15" s="201"/>
      <c r="G15" s="230"/>
      <c r="H15" s="200" t="s">
        <v>9</v>
      </c>
      <c r="I15" s="201"/>
      <c r="J15" s="201"/>
      <c r="K15" s="201"/>
      <c r="L15" s="202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206</v>
      </c>
      <c r="I16" s="86"/>
      <c r="J16" s="86"/>
      <c r="K16" s="86"/>
      <c r="L16" s="87"/>
    </row>
    <row r="17" spans="1:20" ht="15" x14ac:dyDescent="0.2">
      <c r="A17" s="80" t="s">
        <v>12</v>
      </c>
      <c r="B17" s="81"/>
      <c r="C17" s="81"/>
      <c r="D17" s="88"/>
      <c r="E17" s="83"/>
      <c r="F17" s="82"/>
      <c r="G17" s="150" t="s">
        <v>199</v>
      </c>
      <c r="H17" s="85" t="s">
        <v>198</v>
      </c>
      <c r="I17" s="86"/>
      <c r="J17" s="86"/>
      <c r="K17" s="86"/>
      <c r="L17" s="87"/>
    </row>
    <row r="18" spans="1:20" ht="15" x14ac:dyDescent="0.2">
      <c r="A18" s="80" t="s">
        <v>14</v>
      </c>
      <c r="B18" s="81"/>
      <c r="C18" s="81"/>
      <c r="D18" s="88"/>
      <c r="E18" s="83"/>
      <c r="F18" s="82"/>
      <c r="G18" s="150" t="s">
        <v>200</v>
      </c>
      <c r="H18" s="85" t="s">
        <v>189</v>
      </c>
      <c r="I18" s="86"/>
      <c r="J18" s="86"/>
      <c r="K18" s="86"/>
      <c r="L18" s="87"/>
    </row>
    <row r="19" spans="1:20" ht="15.75" thickBot="1" x14ac:dyDescent="0.25">
      <c r="A19" s="80" t="s">
        <v>16</v>
      </c>
      <c r="B19" s="89"/>
      <c r="C19" s="89"/>
      <c r="D19" s="90"/>
      <c r="E19" s="90"/>
      <c r="F19" s="90"/>
      <c r="G19" s="151" t="s">
        <v>201</v>
      </c>
      <c r="H19" s="85" t="s">
        <v>188</v>
      </c>
      <c r="I19" s="86"/>
      <c r="J19" s="86"/>
      <c r="K19" s="153">
        <v>5</v>
      </c>
      <c r="L19" s="154" t="s">
        <v>207</v>
      </c>
    </row>
    <row r="20" spans="1:20" ht="9.75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20" s="95" customFormat="1" ht="21" customHeight="1" thickTop="1" x14ac:dyDescent="0.2">
      <c r="A21" s="231" t="s">
        <v>43</v>
      </c>
      <c r="B21" s="211" t="s">
        <v>19</v>
      </c>
      <c r="C21" s="211" t="s">
        <v>44</v>
      </c>
      <c r="D21" s="211" t="s">
        <v>20</v>
      </c>
      <c r="E21" s="211" t="s">
        <v>21</v>
      </c>
      <c r="F21" s="211" t="s">
        <v>45</v>
      </c>
      <c r="G21" s="211" t="s">
        <v>22</v>
      </c>
      <c r="H21" s="211" t="s">
        <v>46</v>
      </c>
      <c r="I21" s="211" t="s">
        <v>47</v>
      </c>
      <c r="J21" s="211" t="s">
        <v>48</v>
      </c>
      <c r="K21" s="221" t="s">
        <v>49</v>
      </c>
      <c r="L21" s="233" t="s">
        <v>23</v>
      </c>
      <c r="M21" s="219" t="s">
        <v>57</v>
      </c>
      <c r="N21" s="220" t="s">
        <v>58</v>
      </c>
    </row>
    <row r="22" spans="1:20" s="95" customFormat="1" ht="13.5" customHeight="1" x14ac:dyDescent="0.2">
      <c r="A22" s="232"/>
      <c r="B22" s="212"/>
      <c r="C22" s="212"/>
      <c r="D22" s="212"/>
      <c r="E22" s="212"/>
      <c r="F22" s="212"/>
      <c r="G22" s="212"/>
      <c r="H22" s="212"/>
      <c r="I22" s="212"/>
      <c r="J22" s="212"/>
      <c r="K22" s="222"/>
      <c r="L22" s="234"/>
      <c r="M22" s="219"/>
      <c r="N22" s="220"/>
    </row>
    <row r="23" spans="1:20" s="96" customFormat="1" ht="19.5" customHeight="1" x14ac:dyDescent="0.2">
      <c r="A23" s="164">
        <v>1</v>
      </c>
      <c r="B23" s="106">
        <v>30</v>
      </c>
      <c r="C23" s="106">
        <v>10120491663</v>
      </c>
      <c r="D23" s="107" t="s">
        <v>210</v>
      </c>
      <c r="E23" s="152" t="s">
        <v>211</v>
      </c>
      <c r="F23" s="97" t="s">
        <v>171</v>
      </c>
      <c r="G23" s="134" t="s">
        <v>194</v>
      </c>
      <c r="H23" s="163">
        <v>1.2107638888888888E-2</v>
      </c>
      <c r="I23" s="163"/>
      <c r="J23" s="143">
        <f t="shared" ref="J23" si="0">IFERROR($K$19*3600/(HOUR(H23)*3600+MINUTE(H23)*60+SECOND(H23)),"")</f>
        <v>17.208413001912046</v>
      </c>
      <c r="K23" s="98" t="s">
        <v>62</v>
      </c>
      <c r="L23" s="165"/>
      <c r="M23" s="105">
        <v>0.52470358796296301</v>
      </c>
      <c r="N23" s="104">
        <v>0.51249999999999596</v>
      </c>
      <c r="O23" s="65"/>
      <c r="P23" s="65"/>
      <c r="Q23" s="65"/>
      <c r="R23" s="65"/>
      <c r="S23" s="65"/>
      <c r="T23" s="65"/>
    </row>
    <row r="24" spans="1:20" s="96" customFormat="1" ht="19.5" customHeight="1" x14ac:dyDescent="0.2">
      <c r="A24" s="164">
        <v>2</v>
      </c>
      <c r="B24" s="106">
        <v>52</v>
      </c>
      <c r="C24" s="106">
        <v>10128655023</v>
      </c>
      <c r="D24" s="107" t="s">
        <v>212</v>
      </c>
      <c r="E24" s="152" t="s">
        <v>213</v>
      </c>
      <c r="F24" s="97" t="s">
        <v>171</v>
      </c>
      <c r="G24" s="134" t="s">
        <v>196</v>
      </c>
      <c r="H24" s="163">
        <v>1.2540972222222222E-2</v>
      </c>
      <c r="I24" s="142">
        <f>H24-$H$23</f>
        <v>4.3333333333333418E-4</v>
      </c>
      <c r="J24" s="143">
        <f>IFERROR($K$19*3600/(HOUR(H24)*3600+MINUTE(H24)*60+SECOND(H24)),"")</f>
        <v>16.605166051660518</v>
      </c>
      <c r="K24" s="98" t="s">
        <v>62</v>
      </c>
      <c r="L24" s="165"/>
      <c r="M24" s="105">
        <v>0.5149914351851852</v>
      </c>
      <c r="N24" s="104">
        <v>0.50277777777777399</v>
      </c>
      <c r="O24" s="65"/>
      <c r="P24" s="65"/>
      <c r="Q24" s="65"/>
      <c r="R24" s="65"/>
      <c r="S24" s="65"/>
      <c r="T24" s="65"/>
    </row>
    <row r="25" spans="1:20" s="96" customFormat="1" ht="19.5" customHeight="1" x14ac:dyDescent="0.2">
      <c r="A25" s="164">
        <v>3</v>
      </c>
      <c r="B25" s="106">
        <v>31</v>
      </c>
      <c r="C25" s="106">
        <v>10112249491</v>
      </c>
      <c r="D25" s="107" t="s">
        <v>214</v>
      </c>
      <c r="E25" s="152" t="s">
        <v>215</v>
      </c>
      <c r="F25" s="97" t="s">
        <v>171</v>
      </c>
      <c r="G25" s="134" t="s">
        <v>194</v>
      </c>
      <c r="H25" s="163">
        <v>1.2779398148148149E-2</v>
      </c>
      <c r="I25" s="142">
        <f t="shared" ref="I25:I32" si="1">H25-$H$23</f>
        <v>6.7175925925926083E-4</v>
      </c>
      <c r="J25" s="143">
        <f t="shared" ref="J25:J32" si="2">IFERROR($K$19*3600/(HOUR(H25)*3600+MINUTE(H25)*60+SECOND(H25)),"")</f>
        <v>16.304347826086957</v>
      </c>
      <c r="K25" s="98" t="s">
        <v>62</v>
      </c>
      <c r="L25" s="165"/>
      <c r="M25" s="105"/>
      <c r="N25" s="104"/>
      <c r="O25" s="65"/>
      <c r="P25" s="65"/>
      <c r="Q25" s="65"/>
      <c r="R25" s="65"/>
      <c r="S25" s="65"/>
      <c r="T25" s="65"/>
    </row>
    <row r="26" spans="1:20" s="96" customFormat="1" ht="19.5" customHeight="1" x14ac:dyDescent="0.2">
      <c r="A26" s="164">
        <v>4</v>
      </c>
      <c r="B26" s="106">
        <v>26</v>
      </c>
      <c r="C26" s="106">
        <v>10132893216</v>
      </c>
      <c r="D26" s="107" t="s">
        <v>216</v>
      </c>
      <c r="E26" s="152" t="s">
        <v>217</v>
      </c>
      <c r="F26" s="97" t="s">
        <v>62</v>
      </c>
      <c r="G26" s="134" t="s">
        <v>196</v>
      </c>
      <c r="H26" s="163">
        <v>1.3091203703703704E-2</v>
      </c>
      <c r="I26" s="142">
        <f t="shared" si="1"/>
        <v>9.8356481481481559E-4</v>
      </c>
      <c r="J26" s="143">
        <f t="shared" si="2"/>
        <v>15.915119363395226</v>
      </c>
      <c r="K26" s="98" t="s">
        <v>62</v>
      </c>
      <c r="L26" s="165"/>
      <c r="M26" s="105"/>
      <c r="N26" s="104"/>
      <c r="O26" s="65"/>
      <c r="P26" s="65"/>
      <c r="Q26" s="65"/>
      <c r="R26" s="65"/>
      <c r="S26" s="65"/>
      <c r="T26" s="65"/>
    </row>
    <row r="27" spans="1:20" s="96" customFormat="1" ht="19.5" customHeight="1" x14ac:dyDescent="0.2">
      <c r="A27" s="164">
        <v>5</v>
      </c>
      <c r="B27" s="106">
        <v>27</v>
      </c>
      <c r="C27" s="106"/>
      <c r="D27" s="107" t="s">
        <v>218</v>
      </c>
      <c r="E27" s="152" t="s">
        <v>219</v>
      </c>
      <c r="F27" s="97" t="s">
        <v>62</v>
      </c>
      <c r="G27" s="134" t="s">
        <v>196</v>
      </c>
      <c r="H27" s="163">
        <v>1.3327199074074076E-2</v>
      </c>
      <c r="I27" s="142">
        <f t="shared" si="1"/>
        <v>1.2195601851851881E-3</v>
      </c>
      <c r="J27" s="143">
        <f t="shared" si="2"/>
        <v>15.638575152041703</v>
      </c>
      <c r="K27" s="98" t="s">
        <v>62</v>
      </c>
      <c r="L27" s="165"/>
      <c r="M27" s="105"/>
      <c r="N27" s="104"/>
      <c r="O27" s="65"/>
      <c r="P27" s="65"/>
      <c r="Q27" s="65"/>
      <c r="R27" s="65"/>
      <c r="S27" s="65"/>
      <c r="T27" s="65"/>
    </row>
    <row r="28" spans="1:20" s="96" customFormat="1" ht="19.5" customHeight="1" x14ac:dyDescent="0.2">
      <c r="A28" s="164">
        <v>6</v>
      </c>
      <c r="B28" s="106">
        <v>25</v>
      </c>
      <c r="C28" s="106">
        <v>10114419968</v>
      </c>
      <c r="D28" s="107" t="s">
        <v>220</v>
      </c>
      <c r="E28" s="152" t="s">
        <v>221</v>
      </c>
      <c r="F28" s="97" t="s">
        <v>171</v>
      </c>
      <c r="G28" s="134" t="s">
        <v>196</v>
      </c>
      <c r="H28" s="163">
        <v>1.3735532407407406E-2</v>
      </c>
      <c r="I28" s="142">
        <f t="shared" si="1"/>
        <v>1.6278935185185181E-3</v>
      </c>
      <c r="J28" s="143">
        <f t="shared" si="2"/>
        <v>15.164279696714406</v>
      </c>
      <c r="K28" s="98"/>
      <c r="L28" s="165"/>
      <c r="M28" s="105"/>
      <c r="N28" s="104"/>
      <c r="O28" s="65"/>
      <c r="P28" s="65"/>
      <c r="Q28" s="65"/>
      <c r="R28" s="65"/>
      <c r="S28" s="65"/>
      <c r="T28" s="65"/>
    </row>
    <row r="29" spans="1:20" s="96" customFormat="1" ht="19.5" customHeight="1" x14ac:dyDescent="0.2">
      <c r="A29" s="164">
        <v>7</v>
      </c>
      <c r="B29" s="106">
        <v>29</v>
      </c>
      <c r="C29" s="106">
        <v>10120394057</v>
      </c>
      <c r="D29" s="107" t="s">
        <v>222</v>
      </c>
      <c r="E29" s="152" t="s">
        <v>223</v>
      </c>
      <c r="F29" s="97" t="s">
        <v>171</v>
      </c>
      <c r="G29" s="134" t="s">
        <v>194</v>
      </c>
      <c r="H29" s="163">
        <v>1.3945023148148149E-2</v>
      </c>
      <c r="I29" s="142">
        <f t="shared" si="1"/>
        <v>1.8373842592592608E-3</v>
      </c>
      <c r="J29" s="143">
        <f t="shared" si="2"/>
        <v>14.937759336099585</v>
      </c>
      <c r="K29" s="98"/>
      <c r="L29" s="165"/>
      <c r="M29" s="105"/>
      <c r="N29" s="104"/>
      <c r="O29" s="65"/>
      <c r="P29" s="65"/>
      <c r="Q29" s="65"/>
      <c r="R29" s="65"/>
      <c r="S29" s="65"/>
      <c r="T29" s="65"/>
    </row>
    <row r="30" spans="1:20" s="96" customFormat="1" ht="19.5" customHeight="1" x14ac:dyDescent="0.2">
      <c r="A30" s="164">
        <v>8</v>
      </c>
      <c r="B30" s="106">
        <v>32</v>
      </c>
      <c r="C30" s="106">
        <v>10127975316</v>
      </c>
      <c r="D30" s="107" t="s">
        <v>224</v>
      </c>
      <c r="E30" s="152" t="s">
        <v>225</v>
      </c>
      <c r="F30" s="97" t="s">
        <v>171</v>
      </c>
      <c r="G30" s="134" t="s">
        <v>194</v>
      </c>
      <c r="H30" s="163">
        <v>1.4138888888888888E-2</v>
      </c>
      <c r="I30" s="142">
        <f t="shared" si="1"/>
        <v>2.0312500000000001E-3</v>
      </c>
      <c r="J30" s="143">
        <f t="shared" si="2"/>
        <v>14.729950900163667</v>
      </c>
      <c r="K30" s="98"/>
      <c r="L30" s="165"/>
      <c r="M30" s="105"/>
      <c r="N30" s="104"/>
      <c r="O30" s="65"/>
      <c r="P30" s="65"/>
      <c r="Q30" s="65"/>
      <c r="R30" s="65"/>
      <c r="S30" s="65"/>
      <c r="T30" s="65"/>
    </row>
    <row r="31" spans="1:20" s="96" customFormat="1" ht="19.5" customHeight="1" x14ac:dyDescent="0.2">
      <c r="A31" s="164">
        <v>9</v>
      </c>
      <c r="B31" s="106">
        <v>33</v>
      </c>
      <c r="C31" s="106"/>
      <c r="D31" s="107" t="s">
        <v>226</v>
      </c>
      <c r="E31" s="152" t="s">
        <v>227</v>
      </c>
      <c r="F31" s="97" t="s">
        <v>171</v>
      </c>
      <c r="G31" s="134" t="s">
        <v>194</v>
      </c>
      <c r="H31" s="163">
        <v>1.4765393518518516E-2</v>
      </c>
      <c r="I31" s="142">
        <f t="shared" si="1"/>
        <v>2.657754629629628E-3</v>
      </c>
      <c r="J31" s="143">
        <f t="shared" si="2"/>
        <v>14.106583072100314</v>
      </c>
      <c r="K31" s="98"/>
      <c r="L31" s="165"/>
      <c r="M31" s="105"/>
      <c r="N31" s="104"/>
      <c r="O31" s="65"/>
      <c r="P31" s="65"/>
      <c r="Q31" s="65"/>
      <c r="R31" s="65"/>
      <c r="S31" s="65"/>
      <c r="T31" s="65"/>
    </row>
    <row r="32" spans="1:20" s="96" customFormat="1" ht="19.5" customHeight="1" x14ac:dyDescent="0.2">
      <c r="A32" s="164">
        <v>10</v>
      </c>
      <c r="B32" s="106">
        <v>28</v>
      </c>
      <c r="C32" s="106"/>
      <c r="D32" s="107" t="s">
        <v>228</v>
      </c>
      <c r="E32" s="152" t="s">
        <v>229</v>
      </c>
      <c r="F32" s="97" t="s">
        <v>171</v>
      </c>
      <c r="G32" s="134" t="s">
        <v>196</v>
      </c>
      <c r="H32" s="163">
        <v>1.4875694444444443E-2</v>
      </c>
      <c r="I32" s="142">
        <f t="shared" si="1"/>
        <v>2.7680555555555549E-3</v>
      </c>
      <c r="J32" s="143">
        <f t="shared" si="2"/>
        <v>14.007782101167315</v>
      </c>
      <c r="K32" s="98"/>
      <c r="L32" s="165"/>
      <c r="M32" s="105"/>
      <c r="N32" s="104"/>
      <c r="O32" s="65"/>
      <c r="P32" s="65"/>
      <c r="Q32" s="65"/>
      <c r="R32" s="65"/>
      <c r="S32" s="65"/>
      <c r="T32" s="65"/>
    </row>
    <row r="33" spans="1:20" s="96" customFormat="1" ht="19.5" customHeight="1" thickBot="1" x14ac:dyDescent="0.25">
      <c r="A33" s="169">
        <v>11</v>
      </c>
      <c r="B33" s="170">
        <v>34</v>
      </c>
      <c r="C33" s="170"/>
      <c r="D33" s="171" t="s">
        <v>230</v>
      </c>
      <c r="E33" s="172" t="s">
        <v>231</v>
      </c>
      <c r="F33" s="173" t="s">
        <v>171</v>
      </c>
      <c r="G33" s="174" t="s">
        <v>194</v>
      </c>
      <c r="H33" s="175">
        <v>1.5220254629629629E-2</v>
      </c>
      <c r="I33" s="176">
        <f t="shared" ref="I33" si="3">H33-$H$23</f>
        <v>3.1126157407407404E-3</v>
      </c>
      <c r="J33" s="177">
        <f t="shared" ref="J33" si="4">IFERROR($K$19*3600/(HOUR(H33)*3600+MINUTE(H33)*60+SECOND(H33)),"")</f>
        <v>13.688212927756654</v>
      </c>
      <c r="K33" s="178"/>
      <c r="L33" s="179"/>
      <c r="M33" s="105"/>
      <c r="N33" s="104"/>
      <c r="O33" s="65"/>
      <c r="P33" s="65"/>
      <c r="Q33" s="65"/>
      <c r="R33" s="65"/>
      <c r="S33" s="65"/>
      <c r="T33" s="65"/>
    </row>
    <row r="34" spans="1:20" ht="6.75" customHeight="1" thickTop="1" thickBot="1" x14ac:dyDescent="0.25">
      <c r="A34" s="155"/>
      <c r="B34" s="156"/>
      <c r="C34" s="156"/>
      <c r="D34" s="157"/>
      <c r="E34" s="158"/>
      <c r="F34" s="108"/>
      <c r="G34" s="159"/>
      <c r="H34" s="160"/>
      <c r="I34" s="160"/>
      <c r="J34" s="160"/>
      <c r="K34" s="160"/>
      <c r="L34" s="160"/>
    </row>
    <row r="35" spans="1:20" ht="15.75" thickTop="1" x14ac:dyDescent="0.2">
      <c r="A35" s="208" t="s">
        <v>50</v>
      </c>
      <c r="B35" s="209"/>
      <c r="C35" s="209"/>
      <c r="D35" s="209"/>
      <c r="E35" s="209"/>
      <c r="F35" s="209"/>
      <c r="G35" s="209" t="s">
        <v>51</v>
      </c>
      <c r="H35" s="209"/>
      <c r="I35" s="209"/>
      <c r="J35" s="209"/>
      <c r="K35" s="209"/>
      <c r="L35" s="210"/>
    </row>
    <row r="36" spans="1:20" x14ac:dyDescent="0.2">
      <c r="A36" s="162" t="s">
        <v>208</v>
      </c>
      <c r="B36" s="110"/>
      <c r="C36" s="111"/>
      <c r="D36" s="110"/>
      <c r="E36" s="112"/>
      <c r="F36" s="113"/>
      <c r="G36" s="114" t="s">
        <v>177</v>
      </c>
      <c r="H36" s="161">
        <v>3</v>
      </c>
      <c r="I36" s="116"/>
      <c r="J36" s="117"/>
      <c r="K36" s="135" t="s">
        <v>185</v>
      </c>
      <c r="L36" s="119">
        <f>COUNTIF(F23:F33,"ЗМС")</f>
        <v>0</v>
      </c>
    </row>
    <row r="37" spans="1:20" x14ac:dyDescent="0.2">
      <c r="A37" s="162" t="s">
        <v>209</v>
      </c>
      <c r="B37" s="110"/>
      <c r="C37" s="120"/>
      <c r="D37" s="110"/>
      <c r="E37" s="121"/>
      <c r="F37" s="122"/>
      <c r="G37" s="123" t="s">
        <v>178</v>
      </c>
      <c r="H37" s="115">
        <f>H38+H43</f>
        <v>11</v>
      </c>
      <c r="I37" s="124"/>
      <c r="J37" s="125"/>
      <c r="K37" s="135" t="s">
        <v>186</v>
      </c>
      <c r="L37" s="119">
        <f>COUNTIF(F23:F33,"МСМК")</f>
        <v>0</v>
      </c>
    </row>
    <row r="38" spans="1:20" x14ac:dyDescent="0.2">
      <c r="A38" s="162" t="s">
        <v>202</v>
      </c>
      <c r="B38" s="110"/>
      <c r="C38" s="126"/>
      <c r="D38" s="110"/>
      <c r="E38" s="121"/>
      <c r="F38" s="122"/>
      <c r="G38" s="123" t="s">
        <v>179</v>
      </c>
      <c r="H38" s="115">
        <f>H39+H40+H41+H42</f>
        <v>11</v>
      </c>
      <c r="I38" s="124"/>
      <c r="J38" s="125"/>
      <c r="K38" s="135" t="s">
        <v>187</v>
      </c>
      <c r="L38" s="119">
        <f>COUNTIF(F23:F33,"МС")</f>
        <v>0</v>
      </c>
    </row>
    <row r="39" spans="1:20" x14ac:dyDescent="0.2">
      <c r="A39" s="162" t="s">
        <v>195</v>
      </c>
      <c r="B39" s="110"/>
      <c r="C39" s="126"/>
      <c r="D39" s="110"/>
      <c r="E39" s="121"/>
      <c r="F39" s="122"/>
      <c r="G39" s="123" t="s">
        <v>180</v>
      </c>
      <c r="H39" s="115">
        <f>COUNT(A23:A141)</f>
        <v>11</v>
      </c>
      <c r="I39" s="124"/>
      <c r="J39" s="125"/>
      <c r="K39" s="118" t="s">
        <v>62</v>
      </c>
      <c r="L39" s="119">
        <f>COUNTIF(F23:F33,"КМС")</f>
        <v>2</v>
      </c>
    </row>
    <row r="40" spans="1:20" x14ac:dyDescent="0.2">
      <c r="A40" s="109"/>
      <c r="B40" s="110"/>
      <c r="C40" s="126"/>
      <c r="D40" s="110"/>
      <c r="E40" s="121"/>
      <c r="F40" s="122"/>
      <c r="G40" s="123" t="s">
        <v>181</v>
      </c>
      <c r="H40" s="115">
        <f>COUNTIF(A23:A140,"ЛИМ")</f>
        <v>0</v>
      </c>
      <c r="I40" s="124"/>
      <c r="J40" s="125"/>
      <c r="K40" s="118" t="s">
        <v>171</v>
      </c>
      <c r="L40" s="119">
        <f>COUNTIF(F23:F33,"1 СР")</f>
        <v>9</v>
      </c>
    </row>
    <row r="41" spans="1:20" x14ac:dyDescent="0.2">
      <c r="A41" s="109"/>
      <c r="B41" s="110"/>
      <c r="C41" s="110"/>
      <c r="D41" s="110"/>
      <c r="E41" s="121"/>
      <c r="F41" s="122"/>
      <c r="G41" s="123" t="s">
        <v>182</v>
      </c>
      <c r="H41" s="115">
        <f>COUNTIF(A23:A140,"НФ")</f>
        <v>0</v>
      </c>
      <c r="I41" s="124"/>
      <c r="J41" s="125"/>
      <c r="K41" s="118" t="s">
        <v>170</v>
      </c>
      <c r="L41" s="119">
        <f>COUNTIF(F23:F33,"2 СР")</f>
        <v>0</v>
      </c>
    </row>
    <row r="42" spans="1:20" x14ac:dyDescent="0.2">
      <c r="A42" s="109"/>
      <c r="B42" s="110"/>
      <c r="C42" s="110"/>
      <c r="D42" s="110"/>
      <c r="E42" s="121"/>
      <c r="F42" s="122"/>
      <c r="G42" s="123" t="s">
        <v>183</v>
      </c>
      <c r="H42" s="115">
        <f>COUNTIF(A23:A140,"ДСКВ")</f>
        <v>0</v>
      </c>
      <c r="I42" s="124"/>
      <c r="J42" s="125"/>
      <c r="K42" s="118" t="s">
        <v>169</v>
      </c>
      <c r="L42" s="119">
        <f>COUNTIF(F23:F34,"3 СР")</f>
        <v>0</v>
      </c>
    </row>
    <row r="43" spans="1:20" x14ac:dyDescent="0.2">
      <c r="A43" s="109"/>
      <c r="B43" s="110"/>
      <c r="C43" s="110"/>
      <c r="D43" s="110"/>
      <c r="E43" s="127"/>
      <c r="F43" s="128"/>
      <c r="G43" s="123" t="s">
        <v>184</v>
      </c>
      <c r="H43" s="115">
        <f>COUNTIF(A23:A140,"НС")</f>
        <v>0</v>
      </c>
      <c r="I43" s="129"/>
      <c r="J43" s="130"/>
      <c r="K43" s="135"/>
      <c r="L43" s="136"/>
    </row>
    <row r="44" spans="1:20" x14ac:dyDescent="0.2">
      <c r="A44" s="109"/>
      <c r="B44" s="131"/>
      <c r="C44" s="131"/>
      <c r="D44" s="110"/>
      <c r="E44" s="132"/>
      <c r="F44" s="137"/>
      <c r="G44" s="137"/>
      <c r="H44" s="138"/>
      <c r="I44" s="139"/>
      <c r="J44" s="140"/>
      <c r="K44" s="137"/>
      <c r="L44" s="133"/>
    </row>
    <row r="45" spans="1:20" ht="15.75" x14ac:dyDescent="0.2">
      <c r="A45" s="213" t="s">
        <v>52</v>
      </c>
      <c r="B45" s="214"/>
      <c r="C45" s="214"/>
      <c r="D45" s="214"/>
      <c r="E45" s="214" t="s">
        <v>53</v>
      </c>
      <c r="F45" s="214"/>
      <c r="G45" s="214"/>
      <c r="H45" s="214" t="s">
        <v>54</v>
      </c>
      <c r="I45" s="214"/>
      <c r="J45" s="214" t="s">
        <v>203</v>
      </c>
      <c r="K45" s="214"/>
      <c r="L45" s="215"/>
    </row>
    <row r="46" spans="1:20" x14ac:dyDescent="0.2">
      <c r="A46" s="203"/>
      <c r="B46" s="204"/>
      <c r="C46" s="204"/>
      <c r="D46" s="204"/>
      <c r="E46" s="204"/>
      <c r="F46" s="205"/>
      <c r="G46" s="205"/>
      <c r="H46" s="205"/>
      <c r="I46" s="205"/>
      <c r="J46" s="205"/>
      <c r="K46" s="205"/>
      <c r="L46" s="206"/>
    </row>
    <row r="47" spans="1:20" x14ac:dyDescent="0.2">
      <c r="A47" s="166"/>
      <c r="B47" s="167"/>
      <c r="C47" s="167"/>
      <c r="D47" s="167"/>
      <c r="E47" s="141"/>
      <c r="F47" s="167"/>
      <c r="G47" s="167"/>
      <c r="H47" s="138"/>
      <c r="I47" s="138"/>
      <c r="J47" s="167"/>
      <c r="K47" s="167"/>
      <c r="L47" s="168"/>
    </row>
    <row r="48" spans="1:20" x14ac:dyDescent="0.2">
      <c r="A48" s="166"/>
      <c r="B48" s="167"/>
      <c r="C48" s="167"/>
      <c r="D48" s="167"/>
      <c r="E48" s="141"/>
      <c r="F48" s="167"/>
      <c r="G48" s="167"/>
      <c r="H48" s="138"/>
      <c r="I48" s="138"/>
      <c r="J48" s="167"/>
      <c r="K48" s="167"/>
      <c r="L48" s="168"/>
    </row>
    <row r="49" spans="1:12" x14ac:dyDescent="0.2">
      <c r="A49" s="203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7"/>
    </row>
    <row r="50" spans="1:12" x14ac:dyDescent="0.2">
      <c r="A50" s="203"/>
      <c r="B50" s="204"/>
      <c r="C50" s="204"/>
      <c r="D50" s="204"/>
      <c r="E50" s="204"/>
      <c r="F50" s="238"/>
      <c r="G50" s="238"/>
      <c r="H50" s="238"/>
      <c r="I50" s="238"/>
      <c r="J50" s="238"/>
      <c r="K50" s="238"/>
      <c r="L50" s="239"/>
    </row>
    <row r="51" spans="1:12" ht="13.5" thickBot="1" x14ac:dyDescent="0.25">
      <c r="A51" s="235"/>
      <c r="B51" s="236"/>
      <c r="C51" s="236"/>
      <c r="D51" s="236"/>
      <c r="E51" s="236" t="str">
        <f>G17</f>
        <v>ЛЕБЕДЕВ А.Ю. (ВК, г. ХАБАРОВСК)</v>
      </c>
      <c r="F51" s="236"/>
      <c r="G51" s="236"/>
      <c r="H51" s="236" t="str">
        <f>G18</f>
        <v>ЖЕРЕБЦОВА М.С. (ВК, г. ЧИТА)</v>
      </c>
      <c r="I51" s="236"/>
      <c r="J51" s="236" t="str">
        <f>G19</f>
        <v>КЛЮЧНИКОВА О.А. (ВК, г. ЧИТА)</v>
      </c>
      <c r="K51" s="236"/>
      <c r="L51" s="237"/>
    </row>
    <row r="52" spans="1:12" ht="13.5" thickTop="1" x14ac:dyDescent="0.2"/>
  </sheetData>
  <sortState ref="A23:U120">
    <sortCondition ref="A23:A120"/>
  </sortState>
  <mergeCells count="41">
    <mergeCell ref="A51:D51"/>
    <mergeCell ref="E51:G51"/>
    <mergeCell ref="H51:I51"/>
    <mergeCell ref="J51:L51"/>
    <mergeCell ref="A50:E50"/>
    <mergeCell ref="F50:L50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J21:J22"/>
    <mergeCell ref="A7:L7"/>
    <mergeCell ref="A1:L1"/>
    <mergeCell ref="A2:L2"/>
    <mergeCell ref="A3:L3"/>
    <mergeCell ref="A4:L4"/>
    <mergeCell ref="A6:L6"/>
    <mergeCell ref="H15:L15"/>
    <mergeCell ref="A46:E46"/>
    <mergeCell ref="F46:L46"/>
    <mergeCell ref="A49:E49"/>
    <mergeCell ref="F49:L49"/>
    <mergeCell ref="A35:F35"/>
    <mergeCell ref="G35:L35"/>
    <mergeCell ref="H21:H22"/>
    <mergeCell ref="I21:I22"/>
    <mergeCell ref="A45:D45"/>
    <mergeCell ref="E45:G45"/>
    <mergeCell ref="H45:I45"/>
    <mergeCell ref="J45:L45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8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 г на время в г</vt:lpstr>
      <vt:lpstr>'гр г на время в г'!Заголовки_для_печати</vt:lpstr>
      <vt:lpstr>'Стартовый протокол'!Заголовки_для_печати</vt:lpstr>
      <vt:lpstr>'гр г на время в г'!Область_печати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2022-10-12T08:25:28Z</dcterms:modified>
</cp:coreProperties>
</file>