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35542637-1051-4495-BAC8-57562207E8B1}" xr6:coauthVersionLast="47" xr6:coauthVersionMax="47" xr10:uidLastSave="{00000000-0000-0000-0000-000000000000}"/>
  <bookViews>
    <workbookView xWindow="-108" yWindow="-108" windowWidth="23256" windowHeight="12456" tabRatio="789" firstSheet="3" activeTab="8" xr2:uid="{00000000-000D-0000-FFFF-FFFF00000000}"/>
  </bookViews>
  <sheets>
    <sheet name="инд гонка жен" sheetId="98" r:id="rId1"/>
    <sheet name="инд гонка юн-ки 17-18" sheetId="105" r:id="rId2"/>
    <sheet name="инд гонка девушки 15-16" sheetId="106" r:id="rId3"/>
    <sheet name="групп гонка жен" sheetId="107" r:id="rId4"/>
    <sheet name="групп гонка 17-18" sheetId="108" r:id="rId5"/>
    <sheet name="групп гонка 15-16" sheetId="109" r:id="rId6"/>
    <sheet name="критериум жен" sheetId="100" r:id="rId7"/>
    <sheet name="критериум 17-18" sheetId="110" r:id="rId8"/>
    <sheet name="критериум 15-16" sheetId="111" r:id="rId9"/>
    <sheet name="Лист1" sheetId="104" r:id="rId10"/>
  </sheets>
  <definedNames>
    <definedName name="_xlnm.Print_Titles" localSheetId="5">'групп гонка 15-16'!$21:$22</definedName>
    <definedName name="_xlnm.Print_Titles" localSheetId="4">'групп гонка 17-18'!$21:$22</definedName>
    <definedName name="_xlnm.Print_Titles" localSheetId="3">'групп гонка жен'!$21:$22</definedName>
    <definedName name="_xlnm.Print_Titles" localSheetId="2">'инд гонка девушки 15-16'!$21:$22</definedName>
    <definedName name="_xlnm.Print_Titles" localSheetId="0">'инд гонка жен'!$21:$22</definedName>
    <definedName name="_xlnm.Print_Titles" localSheetId="1">'инд гонка юн-ки 17-18'!$21:$22</definedName>
    <definedName name="_xlnm.Print_Area" localSheetId="5">'групп гонка 15-16'!$A$1:$L$67</definedName>
    <definedName name="_xlnm.Print_Area" localSheetId="4">'групп гонка 17-18'!$A$1:$L$50</definedName>
    <definedName name="_xlnm.Print_Area" localSheetId="3">'групп гонка жен'!$A$1:$L$55</definedName>
    <definedName name="_xlnm.Print_Area" localSheetId="2">'инд гонка девушки 15-16'!$A$1:$L$65</definedName>
    <definedName name="_xlnm.Print_Area" localSheetId="0">'инд гонка жен'!$A$1:$L$49</definedName>
    <definedName name="_xlnm.Print_Area" localSheetId="1">'инд гонка юн-ки 17-18'!$A$1:$L$45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111" l="1"/>
  <c r="V30" i="111"/>
  <c r="V31" i="111"/>
  <c r="W64" i="111"/>
  <c r="F64" i="111"/>
  <c r="AA56" i="111"/>
  <c r="X56" i="111"/>
  <c r="AA55" i="111"/>
  <c r="X55" i="111"/>
  <c r="AA54" i="111"/>
  <c r="X54" i="111"/>
  <c r="AA53" i="111"/>
  <c r="X53" i="111"/>
  <c r="AA52" i="111"/>
  <c r="AA51" i="111"/>
  <c r="AA50" i="111"/>
  <c r="V28" i="111"/>
  <c r="V27" i="111"/>
  <c r="V26" i="111"/>
  <c r="V25" i="111"/>
  <c r="V24" i="111"/>
  <c r="V23" i="111"/>
  <c r="X48" i="110"/>
  <c r="F48" i="110"/>
  <c r="AB40" i="110"/>
  <c r="Y40" i="110"/>
  <c r="AB39" i="110"/>
  <c r="Y39" i="110"/>
  <c r="AB38" i="110"/>
  <c r="Y38" i="110"/>
  <c r="AB37" i="110"/>
  <c r="Y37" i="110"/>
  <c r="AB36" i="110"/>
  <c r="AB35" i="110"/>
  <c r="AB34" i="110"/>
  <c r="W29" i="110"/>
  <c r="W28" i="110"/>
  <c r="W27" i="110"/>
  <c r="W26" i="110"/>
  <c r="W25" i="110"/>
  <c r="W24" i="110"/>
  <c r="W23" i="110"/>
  <c r="AB28" i="100"/>
  <c r="AB29" i="100"/>
  <c r="AB30" i="100"/>
  <c r="AB31" i="100"/>
  <c r="AB32" i="100"/>
  <c r="AB23" i="100"/>
  <c r="I32" i="109"/>
  <c r="J32" i="109"/>
  <c r="I33" i="109"/>
  <c r="J33" i="109"/>
  <c r="I34" i="109"/>
  <c r="J34" i="109"/>
  <c r="I35" i="109"/>
  <c r="J35" i="109"/>
  <c r="I36" i="109"/>
  <c r="J36" i="109"/>
  <c r="I37" i="109"/>
  <c r="J37" i="109"/>
  <c r="I38" i="109"/>
  <c r="J38" i="109"/>
  <c r="I33" i="107"/>
  <c r="J33" i="107"/>
  <c r="I34" i="107"/>
  <c r="J34" i="107"/>
  <c r="I35" i="107"/>
  <c r="J35" i="107"/>
  <c r="I67" i="109"/>
  <c r="E67" i="109"/>
  <c r="H57" i="109"/>
  <c r="L56" i="109"/>
  <c r="H56" i="109"/>
  <c r="L55" i="109"/>
  <c r="H55" i="109"/>
  <c r="L54" i="109"/>
  <c r="H54" i="109"/>
  <c r="L53" i="109"/>
  <c r="H53" i="109"/>
  <c r="L52" i="109"/>
  <c r="L51" i="109"/>
  <c r="L50" i="109"/>
  <c r="J31" i="109"/>
  <c r="I31" i="109"/>
  <c r="J30" i="109"/>
  <c r="I30" i="109"/>
  <c r="J29" i="109"/>
  <c r="I29" i="109"/>
  <c r="J28" i="109"/>
  <c r="I28" i="109"/>
  <c r="J27" i="109"/>
  <c r="I27" i="109"/>
  <c r="J26" i="109"/>
  <c r="I26" i="109"/>
  <c r="J25" i="109"/>
  <c r="I25" i="109"/>
  <c r="J24" i="109"/>
  <c r="I24" i="109"/>
  <c r="J23" i="109"/>
  <c r="I23" i="109"/>
  <c r="I50" i="108"/>
  <c r="E50" i="108"/>
  <c r="H40" i="108"/>
  <c r="L39" i="108"/>
  <c r="H39" i="108"/>
  <c r="L38" i="108"/>
  <c r="H38" i="108"/>
  <c r="L37" i="108"/>
  <c r="H37" i="108"/>
  <c r="L36" i="108"/>
  <c r="H36" i="108"/>
  <c r="L35" i="108"/>
  <c r="L34" i="108"/>
  <c r="L33" i="108"/>
  <c r="J27" i="108"/>
  <c r="I27" i="108"/>
  <c r="J26" i="108"/>
  <c r="I26" i="108"/>
  <c r="J25" i="108"/>
  <c r="I25" i="108"/>
  <c r="J24" i="108"/>
  <c r="I24" i="108"/>
  <c r="J23" i="108"/>
  <c r="I23" i="108"/>
  <c r="I32" i="107"/>
  <c r="I31" i="107"/>
  <c r="I30" i="107"/>
  <c r="I29" i="107"/>
  <c r="I28" i="107"/>
  <c r="I27" i="107"/>
  <c r="I26" i="107"/>
  <c r="I25" i="107"/>
  <c r="I24" i="107"/>
  <c r="I23" i="107"/>
  <c r="I24" i="106"/>
  <c r="I25" i="106"/>
  <c r="I26" i="106"/>
  <c r="I27" i="106"/>
  <c r="I28" i="106"/>
  <c r="I29" i="106"/>
  <c r="I30" i="106"/>
  <c r="I31" i="106"/>
  <c r="I32" i="106"/>
  <c r="I33" i="106"/>
  <c r="I34" i="106"/>
  <c r="I35" i="106"/>
  <c r="I36" i="106"/>
  <c r="I37" i="106"/>
  <c r="I38" i="106"/>
  <c r="I39" i="106"/>
  <c r="I40" i="106"/>
  <c r="I41" i="106"/>
  <c r="I42" i="106"/>
  <c r="I43" i="106"/>
  <c r="I44" i="106"/>
  <c r="I45" i="106"/>
  <c r="I23" i="106"/>
  <c r="J25" i="105"/>
  <c r="I24" i="105"/>
  <c r="I25" i="105"/>
  <c r="I23" i="105"/>
  <c r="I24" i="98"/>
  <c r="I25" i="98"/>
  <c r="I26" i="98"/>
  <c r="I27" i="98"/>
  <c r="I28" i="98"/>
  <c r="I29" i="98"/>
  <c r="I23" i="98"/>
  <c r="J23" i="107"/>
  <c r="J28" i="107"/>
  <c r="J29" i="107"/>
  <c r="J30" i="107"/>
  <c r="J31" i="107"/>
  <c r="J32" i="107"/>
  <c r="I55" i="107"/>
  <c r="E55" i="107"/>
  <c r="H45" i="107"/>
  <c r="L44" i="107"/>
  <c r="H44" i="107"/>
  <c r="L43" i="107"/>
  <c r="H43" i="107"/>
  <c r="L42" i="107"/>
  <c r="H42" i="107"/>
  <c r="L41" i="107"/>
  <c r="H41" i="107"/>
  <c r="L40" i="107"/>
  <c r="L39" i="107"/>
  <c r="L38" i="107"/>
  <c r="J27" i="107"/>
  <c r="J26" i="107"/>
  <c r="J25" i="107"/>
  <c r="J24" i="107"/>
  <c r="L54" i="106"/>
  <c r="L53" i="106"/>
  <c r="L52" i="106"/>
  <c r="L51" i="106"/>
  <c r="L50" i="106"/>
  <c r="L49" i="106"/>
  <c r="L48" i="106"/>
  <c r="H55" i="106"/>
  <c r="H54" i="106"/>
  <c r="H53" i="106"/>
  <c r="H52" i="106"/>
  <c r="H51" i="106"/>
  <c r="J28" i="106"/>
  <c r="J29" i="106"/>
  <c r="J30" i="106"/>
  <c r="J31" i="106"/>
  <c r="J32" i="106"/>
  <c r="J33" i="106"/>
  <c r="J34" i="106"/>
  <c r="J35" i="106"/>
  <c r="J36" i="106"/>
  <c r="J37" i="106"/>
  <c r="J38" i="106"/>
  <c r="J39" i="106"/>
  <c r="J40" i="106"/>
  <c r="J41" i="106"/>
  <c r="J42" i="106"/>
  <c r="J43" i="106"/>
  <c r="J44" i="106"/>
  <c r="J45" i="106"/>
  <c r="I65" i="106"/>
  <c r="E65" i="106"/>
  <c r="J27" i="106"/>
  <c r="J26" i="106"/>
  <c r="J25" i="106"/>
  <c r="J24" i="106"/>
  <c r="J23" i="106"/>
  <c r="J23" i="105"/>
  <c r="I45" i="105"/>
  <c r="E45" i="105"/>
  <c r="H35" i="105"/>
  <c r="L34" i="105"/>
  <c r="H34" i="105"/>
  <c r="L33" i="105"/>
  <c r="H33" i="105"/>
  <c r="L32" i="105"/>
  <c r="H32" i="105"/>
  <c r="L31" i="105"/>
  <c r="H31" i="105"/>
  <c r="L30" i="105"/>
  <c r="L29" i="105"/>
  <c r="L28" i="105"/>
  <c r="J24" i="105"/>
  <c r="J23" i="98"/>
  <c r="L38" i="98"/>
  <c r="L37" i="98"/>
  <c r="L36" i="98"/>
  <c r="L35" i="98"/>
  <c r="J24" i="98"/>
  <c r="J25" i="98"/>
  <c r="J26" i="98"/>
  <c r="J27" i="98"/>
  <c r="J28" i="98"/>
  <c r="J29" i="98"/>
  <c r="AC53" i="100"/>
  <c r="F53" i="100"/>
  <c r="AD45" i="100"/>
  <c r="AG45" i="100"/>
  <c r="AG44" i="100"/>
  <c r="AG43" i="100"/>
  <c r="AG42" i="100"/>
  <c r="AG41" i="100"/>
  <c r="AG40" i="100"/>
  <c r="AG39" i="100"/>
  <c r="AB27" i="100"/>
  <c r="AB26" i="100"/>
  <c r="AB25" i="100"/>
  <c r="AB24" i="100"/>
  <c r="X52" i="111" l="1"/>
  <c r="X51" i="111" s="1"/>
  <c r="Y36" i="110"/>
  <c r="Y35" i="110" s="1"/>
  <c r="H52" i="109"/>
  <c r="H51" i="109" s="1"/>
  <c r="H35" i="108"/>
  <c r="H34" i="108" s="1"/>
  <c r="H40" i="107"/>
  <c r="H39" i="107" s="1"/>
  <c r="H50" i="106"/>
  <c r="H49" i="106" s="1"/>
  <c r="H30" i="105"/>
  <c r="H29" i="105" s="1"/>
  <c r="AD42" i="100"/>
  <c r="AD43" i="100"/>
  <c r="AD44" i="100"/>
  <c r="AD41" i="100" l="1"/>
  <c r="AD40" i="100" s="1"/>
  <c r="L34" i="98"/>
  <c r="L33" i="98"/>
  <c r="L32" i="98"/>
  <c r="I49" i="98" l="1"/>
  <c r="E49" i="98"/>
  <c r="H39" i="98"/>
  <c r="H38" i="98"/>
  <c r="H37" i="98"/>
  <c r="H36" i="98"/>
  <c r="H35" i="98"/>
  <c r="H34" i="98" l="1"/>
  <c r="H33" i="98" s="1"/>
</calcChain>
</file>

<file path=xl/sharedStrings.xml><?xml version="1.0" encoding="utf-8"?>
<sst xmlns="http://schemas.openxmlformats.org/spreadsheetml/2006/main" count="1058" uniqueCount="169">
  <si>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</si>
  <si>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</si>
  <si>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</si>
  <si>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</si>
  <si>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</si>
  <si>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</si>
  <si>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</si>
  <si>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</si>
  <si>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</si>
  <si>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</si>
  <si>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</si>
  <si>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</si>
  <si>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</si>
  <si>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</si>
  <si>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</si>
  <si>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</si>
  <si>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</si>
  <si>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</si>
  <si>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</si>
  <si>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</si>
  <si>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</si>
  <si>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</si>
  <si>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</si>
  <si>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</si>
  <si>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</si>
  <si>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</si>
  <si>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</si>
  <si>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</si>
  <si>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</si>
  <si>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</si>
  <si>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</si>
  <si>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</si>
  <si>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</si>
  <si>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</si>
  <si>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</si>
  <si>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</si>
  <si>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</si>
  <si>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</si>
  <si>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</si>
  <si>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</si>
  <si>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</si>
  <si>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</si>
  <si>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</si>
  <si>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</si>
  <si>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2 СР</t>
  </si>
  <si>
    <t/>
  </si>
  <si>
    <t>№ ВРВС: 0080511611Я</t>
  </si>
  <si>
    <t>3 СР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</si>
  <si>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</si>
  <si>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</si>
  <si>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МЕСТО ПРОВЕДЕНИЯ: г. Воронеж</t>
  </si>
  <si>
    <t>ЕЛИФЕРОВ А. В.  (ВК, г. ВОРОНЕЖ)</t>
  </si>
  <si>
    <t>АГАПОВА И.А. (1К, г. ВОРОНЕЖ)</t>
  </si>
  <si>
    <t>НАЗВАНИЕ ТРАССЫ / РЕГ. НОМЕР: Лыжный СК с освещенной лыжероллерной трассой/ 0065515</t>
  </si>
  <si>
    <t>Воронежская область</t>
  </si>
  <si>
    <t>Белгородская область</t>
  </si>
  <si>
    <t>Осадки: облачно с прояснениями</t>
  </si>
  <si>
    <t>Ветер: 4,0 км/ч (з)</t>
  </si>
  <si>
    <t>№ ВРВС: 0080601611Я</t>
  </si>
  <si>
    <t>шоссе - критериум 20-40 км</t>
  </si>
  <si>
    <t>№ ВРВС: 0080721811С</t>
  </si>
  <si>
    <t>ОЧКИ НА ПРОМЕЖУТОЧНЫХ ФИНИШАХ</t>
  </si>
  <si>
    <t>РЕЗУЛЬТАТ очки</t>
  </si>
  <si>
    <t>Место на основном финише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</si>
  <si>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</t>
    </r>
  </si>
  <si>
    <t>Доп. Инфо</t>
  </si>
  <si>
    <t>Рейтинговые очки</t>
  </si>
  <si>
    <t>МИНАШКИНА Тамила</t>
  </si>
  <si>
    <t>КАРТОВЕЦ Дарья</t>
  </si>
  <si>
    <t>ХАТУНЦЕВА Александра</t>
  </si>
  <si>
    <t>КОЛУПАЕВА Кристина</t>
  </si>
  <si>
    <t>ДЮКАРЕВА Дарья</t>
  </si>
  <si>
    <t>ЗАКАЗОВА Анастасия</t>
  </si>
  <si>
    <t>ТИНЬКОВА Софья</t>
  </si>
  <si>
    <t>ТКАЧУК Злата</t>
  </si>
  <si>
    <t>ИГРУНОВА Екатерина</t>
  </si>
  <si>
    <t>ТЕРПУГОВА Валерия</t>
  </si>
  <si>
    <t>КОЧУКОВА Елизавета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</si>
  <si>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30м</t>
    </r>
  </si>
  <si>
    <t>3,5 км /12</t>
  </si>
  <si>
    <t xml:space="preserve">НАЧАЛО ГОНКИ: 10ч 00м </t>
  </si>
  <si>
    <t>ВСЕРОССИЙСКИЕ СОРЕВНОВАНИЯ</t>
  </si>
  <si>
    <t>Женщины</t>
  </si>
  <si>
    <t>шоссе - индивидуальная гонка на время 15 км</t>
  </si>
  <si>
    <t>15 км /1</t>
  </si>
  <si>
    <t>НАЧАЛО ГОНКИ: 11ч 00м</t>
  </si>
  <si>
    <t>ДАТА ПРОВЕДЕНИЯ: 07 июня 2023 года</t>
  </si>
  <si>
    <t>НАЗВАНИЕ ТРАССЫ / РЕГ. НОМЕР: М«Дон»-Карачун, км 1+150-км 11+000</t>
  </si>
  <si>
    <t>КОНДРАТЬЕВА Л.В. (ВК, г. ВОРОНЕЖ)</t>
  </si>
  <si>
    <t>РОСТОВЦЕВА Мария</t>
  </si>
  <si>
    <t>Тульская область</t>
  </si>
  <si>
    <t>БОРОНИНА Валерия</t>
  </si>
  <si>
    <t>ШАРАХМАТОВА Виктория</t>
  </si>
  <si>
    <t>Краснодарский край</t>
  </si>
  <si>
    <t>КАЗАНЦЕВА Виктория</t>
  </si>
  <si>
    <t>МАТИНА Ирина</t>
  </si>
  <si>
    <t>ЧЕРНЫШОВА Галина</t>
  </si>
  <si>
    <t>ТАРАСОВА Анна</t>
  </si>
  <si>
    <t>Температура: +25</t>
  </si>
  <si>
    <t>Влажность: 25%</t>
  </si>
  <si>
    <t>Осадки: ясно</t>
  </si>
  <si>
    <t>Ветер: 2,0 м/с</t>
  </si>
  <si>
    <t>Юниорки 17-18 лет</t>
  </si>
  <si>
    <t>БРЮХОВА Мария</t>
  </si>
  <si>
    <t>Санкт-Петербург</t>
  </si>
  <si>
    <t>ТКАЧУК Анастасия</t>
  </si>
  <si>
    <t>ЧЕРНИЧЕНКО Дарья</t>
  </si>
  <si>
    <t>№ ЕКП 2023: 31303</t>
  </si>
  <si>
    <t>Девушки 15-16 лет</t>
  </si>
  <si>
    <t>ВК</t>
  </si>
  <si>
    <t>ДИКАЯ Арина</t>
  </si>
  <si>
    <t>Краснодарский Край</t>
  </si>
  <si>
    <t>БЕДНАЯ Диана</t>
  </si>
  <si>
    <t>КАЗАНКОВА Дарья</t>
  </si>
  <si>
    <t>СУХАРЕВА Александра</t>
  </si>
  <si>
    <t>СВИРЩУК Анастасия</t>
  </si>
  <si>
    <t>ТРУФАНОВА Анастасия</t>
  </si>
  <si>
    <t>КУТЮРИНА Виктория</t>
  </si>
  <si>
    <t>НОВИКОВА Полина</t>
  </si>
  <si>
    <t>Липецкая область</t>
  </si>
  <si>
    <t>ГЕНГ Виктория</t>
  </si>
  <si>
    <t>КУЗНЕЦОВА Виктория</t>
  </si>
  <si>
    <t>КУЛАГИНА Арина</t>
  </si>
  <si>
    <t>ЛЫКОВА Виктория</t>
  </si>
  <si>
    <t>ДЕМЕНИНА Александра</t>
  </si>
  <si>
    <t>Донецкая Народная Республика</t>
  </si>
  <si>
    <t>НАЧАЛО ГОНКИ: 11ч 50м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</si>
  <si>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12м</t>
    </r>
  </si>
  <si>
    <t>3,5 км /23</t>
  </si>
  <si>
    <t>ДАТА ПРОВЕДЕНИЯ: 05 июня 2023 года</t>
  </si>
  <si>
    <t>СЫРАДОЕВА Маргарита</t>
  </si>
  <si>
    <t>СЪЕДИНА Александра</t>
  </si>
  <si>
    <t>ПЕЧЕРСКИХ Анастасия</t>
  </si>
  <si>
    <t>ФАДЕЕВА Екатерина</t>
  </si>
  <si>
    <t>КУЗНЕЦОВА Ирина</t>
  </si>
  <si>
    <t>ПРОЗОРОВА Елизавета</t>
  </si>
  <si>
    <t>ДАТА ПРОВЕДЕНИЯ: 06 июня 2023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</si>
  <si>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55м</t>
    </r>
  </si>
  <si>
    <t>3,5 км /17</t>
  </si>
  <si>
    <t>НС</t>
  </si>
  <si>
    <t>КРАВЧЕНКО Виктория</t>
  </si>
  <si>
    <t>ДРОНИНА Елизавета</t>
  </si>
  <si>
    <t>БОГДАНОВА Алёна</t>
  </si>
  <si>
    <t>ПАНЕНКО Виктория</t>
  </si>
  <si>
    <t>КАНИЩЕВА Софья</t>
  </si>
  <si>
    <t>Температура: +10</t>
  </si>
  <si>
    <t>Влажность: 50%</t>
  </si>
  <si>
    <t>НАЧАЛО ГОНКИ: 12ч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</si>
  <si>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35м</t>
    </r>
  </si>
  <si>
    <t>Температура: +18</t>
  </si>
  <si>
    <t>Влажность: 35%</t>
  </si>
  <si>
    <t>ИГНАТЕНКО Анеглина</t>
  </si>
  <si>
    <t>ЖАТЬКО Владислава</t>
  </si>
  <si>
    <t>НФ</t>
  </si>
  <si>
    <t>№ ЕКП 2023: 313303</t>
  </si>
  <si>
    <t>1,5 км/20</t>
  </si>
  <si>
    <t>ОКОНЧАНИЕ ГОНКИ: 11ч 50м</t>
  </si>
  <si>
    <t>Температура: +22</t>
  </si>
  <si>
    <t>Осадки: преимущественно облачно</t>
  </si>
  <si>
    <t>Ветер: 4,0 м/с (с/в)</t>
  </si>
  <si>
    <t>БОР Елизавета</t>
  </si>
  <si>
    <t>1 кр.
отстав</t>
  </si>
  <si>
    <t>ОКОНЧАНИЕ ГОНКИ: 10ч 45м</t>
  </si>
  <si>
    <t>БОГДАНОВА Алена</t>
  </si>
  <si>
    <t>ДРЮНИНА Елизавета</t>
  </si>
  <si>
    <t>Влажность: 69%</t>
  </si>
  <si>
    <t>Осадки: дождь</t>
  </si>
  <si>
    <t>1,5 км/14</t>
  </si>
  <si>
    <t>1,5 км/15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</si>
</sst>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240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8" xfId="0" applyFont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2" fontId="6" fillId="0" borderId="33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4" fontId="6" fillId="0" borderId="2" xfId="0" applyNumberFormat="1" applyFont="1" applyBorder="1"/>
    <xf numFmtId="14" fontId="14" fillId="0" borderId="5" xfId="0" applyNumberFormat="1" applyFont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/>
    <xf numFmtId="14" fontId="17" fillId="0" borderId="1" xfId="0" applyNumberFormat="1" applyFont="1" applyBorder="1" applyAlignment="1">
      <alignment horizontal="center" vertical="center"/>
    </xf>
    <xf numFmtId="0" fontId="22" fillId="0" borderId="1" xfId="9" applyFont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23" fillId="0" borderId="17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21" fillId="0" borderId="0" xfId="9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14" fontId="17" fillId="0" borderId="41" xfId="0" applyNumberFormat="1" applyFont="1" applyBorder="1" applyAlignment="1">
      <alignment horizontal="center" vertical="center"/>
    </xf>
    <xf numFmtId="164" fontId="17" fillId="0" borderId="41" xfId="0" applyNumberFormat="1" applyFont="1" applyBorder="1" applyAlignment="1">
      <alignment horizontal="center" vertical="center" wrapText="1"/>
    </xf>
    <xf numFmtId="0" fontId="22" fillId="0" borderId="41" xfId="9" applyFont="1" applyBorder="1" applyAlignment="1">
      <alignment vertical="center" wrapText="1"/>
    </xf>
    <xf numFmtId="2" fontId="17" fillId="0" borderId="41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14" fontId="14" fillId="0" borderId="2" xfId="0" applyNumberFormat="1" applyFont="1" applyBorder="1" applyAlignment="1">
      <alignment horizontal="left" vertical="center"/>
    </xf>
    <xf numFmtId="14" fontId="14" fillId="0" borderId="2" xfId="0" applyNumberFormat="1" applyFont="1" applyBorder="1" applyAlignment="1">
      <alignment vertical="center"/>
    </xf>
    <xf numFmtId="14" fontId="14" fillId="0" borderId="3" xfId="0" applyNumberFormat="1" applyFont="1" applyBorder="1" applyAlignment="1">
      <alignment horizontal="left" vertical="center"/>
    </xf>
    <xf numFmtId="14" fontId="14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right" vertical="center"/>
    </xf>
    <xf numFmtId="14" fontId="14" fillId="0" borderId="5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14" fontId="14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13" fillId="0" borderId="3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7" fillId="3" borderId="1" xfId="3" applyFont="1" applyFill="1" applyBorder="1" applyAlignment="1">
      <alignment horizontal="center" vertical="center" wrapText="1"/>
    </xf>
    <xf numFmtId="0" fontId="20" fillId="0" borderId="1" xfId="8" applyFont="1" applyBorder="1" applyAlignment="1">
      <alignment vertical="center" wrapText="1"/>
    </xf>
    <xf numFmtId="1" fontId="20" fillId="0" borderId="1" xfId="9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20" fillId="0" borderId="1" xfId="9" applyFont="1" applyBorder="1" applyAlignment="1">
      <alignment vertical="center" wrapText="1"/>
    </xf>
    <xf numFmtId="0" fontId="17" fillId="0" borderId="39" xfId="0" applyFont="1" applyBorder="1" applyAlignment="1">
      <alignment horizontal="center" vertical="center"/>
    </xf>
    <xf numFmtId="0" fontId="17" fillId="3" borderId="41" xfId="3" applyFont="1" applyFill="1" applyBorder="1" applyAlignment="1">
      <alignment horizontal="center" vertical="center" wrapText="1"/>
    </xf>
    <xf numFmtId="0" fontId="20" fillId="0" borderId="41" xfId="8" applyFont="1" applyBorder="1" applyAlignment="1">
      <alignment vertical="center" wrapText="1"/>
    </xf>
    <xf numFmtId="1" fontId="20" fillId="0" borderId="41" xfId="9" applyNumberFormat="1" applyFont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center" vertical="center" wrapText="1"/>
    </xf>
    <xf numFmtId="0" fontId="20" fillId="0" borderId="41" xfId="9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4" fontId="20" fillId="0" borderId="1" xfId="9" applyNumberFormat="1" applyFont="1" applyBorder="1" applyAlignment="1">
      <alignment horizontal="center" vertical="center" wrapText="1"/>
    </xf>
    <xf numFmtId="14" fontId="20" fillId="0" borderId="41" xfId="9" applyNumberFormat="1" applyFont="1" applyBorder="1" applyAlignment="1">
      <alignment horizontal="center" vertical="center" wrapText="1"/>
    </xf>
    <xf numFmtId="1" fontId="20" fillId="3" borderId="1" xfId="9" applyNumberFormat="1" applyFont="1" applyFill="1" applyBorder="1" applyAlignment="1">
      <alignment horizontal="center" vertical="center" wrapText="1"/>
    </xf>
    <xf numFmtId="1" fontId="20" fillId="3" borderId="41" xfId="9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21" fontId="17" fillId="0" borderId="1" xfId="0" applyNumberFormat="1" applyFont="1" applyBorder="1" applyAlignment="1">
      <alignment horizontal="center" vertical="center"/>
    </xf>
    <xf numFmtId="21" fontId="17" fillId="0" borderId="4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right" vertical="center" wrapText="1"/>
    </xf>
    <xf numFmtId="0" fontId="21" fillId="0" borderId="41" xfId="9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7" fillId="0" borderId="41" xfId="0" applyFont="1" applyBorder="1" applyAlignment="1">
      <alignment horizontal="left" vertical="center"/>
    </xf>
    <xf numFmtId="14" fontId="17" fillId="0" borderId="41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5" fontId="17" fillId="0" borderId="41" xfId="0" applyNumberFormat="1" applyFont="1" applyBorder="1" applyAlignment="1">
      <alignment horizontal="center" vertical="center" wrapText="1"/>
    </xf>
    <xf numFmtId="165" fontId="17" fillId="0" borderId="41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right" vertical="center"/>
    </xf>
    <xf numFmtId="1" fontId="22" fillId="0" borderId="1" xfId="9" applyNumberFormat="1" applyFont="1" applyBorder="1" applyAlignment="1">
      <alignment horizontal="center" vertical="center" wrapText="1"/>
    </xf>
    <xf numFmtId="1" fontId="22" fillId="0" borderId="41" xfId="9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2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7" fillId="2" borderId="21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056" y="158751"/>
          <a:ext cx="1043972" cy="68579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426" y="120650"/>
          <a:ext cx="1155699" cy="84892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9" name="image8.jpeg">
          <a:extLst>
            <a:ext uri="{FF2B5EF4-FFF2-40B4-BE49-F238E27FC236}">
              <a16:creationId xmlns:a16="http://schemas.microsoft.com/office/drawing/2014/main" id="{B82F4C8B-B1CF-430F-93C8-57769EDD2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202" y="63500"/>
          <a:ext cx="644359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11" name="image6.png">
          <a:extLst>
            <a:ext uri="{FF2B5EF4-FFF2-40B4-BE49-F238E27FC236}">
              <a16:creationId xmlns:a16="http://schemas.microsoft.com/office/drawing/2014/main" id="{E633D9E0-9AB7-47D1-B13F-A2498075B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4793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9280568-8EFE-4864-96E3-A5D983C6F3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596" y="158751"/>
          <a:ext cx="1043971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0E2295C-0DDB-4827-BB93-4941E6118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5ED3BD39-120D-4F1A-B122-EE9D286A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74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6C814520-C6AE-459D-874E-B44BB0011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13C920B-FC9F-4E1A-A3E6-818468F48A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596" y="158751"/>
          <a:ext cx="1043971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353DFDD-7E43-4E87-8281-ADF5DA084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AF3BCF22-86BE-4030-AA43-B24D092FE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74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D047D5EE-9EDE-4CBB-BD4F-6211FC4E4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3FED82A-817E-4A26-9344-FCBBF47CAC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596" y="158751"/>
          <a:ext cx="1043971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7815019-D33C-4709-BDF4-66EC29FD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CE655C27-CD10-4334-B5F1-E863A1AB5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74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CE7CAAB2-C47D-44C1-B521-0F16F0764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AA0779-2AA7-4BA7-B31D-F5F03E5E18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596" y="158751"/>
          <a:ext cx="1043971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89EA40E-0FA4-4B34-ACE2-546FBCA5D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F841CB57-A26A-448C-AE0F-2EEB8285A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74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9814F024-1268-4661-BEF6-DAFF1382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9BC8F92-32ED-43A2-86E2-8A14EDBF73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596" y="158751"/>
          <a:ext cx="1043971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55C2B3E-091C-4E3E-BB00-862A4D88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B33631DE-26D1-47A1-80BA-9A3BED9B7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74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B034C3B7-F8BF-4F03-B156-B005CC129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0</xdr:row>
      <xdr:rowOff>90713</xdr:rowOff>
    </xdr:from>
    <xdr:to>
      <xdr:col>3</xdr:col>
      <xdr:colOff>1173239</xdr:colOff>
      <xdr:row>5</xdr:row>
      <xdr:rowOff>223172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06600BB-F53F-4C28-8290-F80075798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096" y="90713"/>
          <a:ext cx="1657048" cy="1281507"/>
        </a:xfrm>
        <a:prstGeom prst="rect">
          <a:avLst/>
        </a:prstGeom>
      </xdr:spPr>
    </xdr:pic>
    <xdr:clientData/>
  </xdr:twoCellAnchor>
  <xdr:twoCellAnchor editAs="oneCell">
    <xdr:from>
      <xdr:col>0</xdr:col>
      <xdr:colOff>302382</xdr:colOff>
      <xdr:row>0</xdr:row>
      <xdr:rowOff>24190</xdr:rowOff>
    </xdr:from>
    <xdr:to>
      <xdr:col>2</xdr:col>
      <xdr:colOff>238115</xdr:colOff>
      <xdr:row>5</xdr:row>
      <xdr:rowOff>60476</xdr:rowOff>
    </xdr:to>
    <xdr:pic>
      <xdr:nvPicPr>
        <xdr:cNvPr id="4" name="image13.png">
          <a:extLst>
            <a:ext uri="{FF2B5EF4-FFF2-40B4-BE49-F238E27FC236}">
              <a16:creationId xmlns:a16="http://schemas.microsoft.com/office/drawing/2014/main" id="{F0982483-70BC-4ADA-B959-EB8CAEC4F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382" y="24190"/>
          <a:ext cx="963828" cy="1185334"/>
        </a:xfrm>
        <a:prstGeom prst="rect">
          <a:avLst/>
        </a:prstGeom>
      </xdr:spPr>
    </xdr:pic>
    <xdr:clientData/>
  </xdr:twoCellAnchor>
  <xdr:twoCellAnchor editAs="oneCell">
    <xdr:from>
      <xdr:col>29</xdr:col>
      <xdr:colOff>783869</xdr:colOff>
      <xdr:row>0</xdr:row>
      <xdr:rowOff>120952</xdr:rowOff>
    </xdr:from>
    <xdr:to>
      <xdr:col>31</xdr:col>
      <xdr:colOff>623431</xdr:colOff>
      <xdr:row>5</xdr:row>
      <xdr:rowOff>0</xdr:rowOff>
    </xdr:to>
    <xdr:pic>
      <xdr:nvPicPr>
        <xdr:cNvPr id="6" name="image14.jpeg">
          <a:extLst>
            <a:ext uri="{FF2B5EF4-FFF2-40B4-BE49-F238E27FC236}">
              <a16:creationId xmlns:a16="http://schemas.microsoft.com/office/drawing/2014/main" id="{A44BED6F-365B-4D56-B420-BEB55D68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869" y="120952"/>
          <a:ext cx="1798991" cy="1028096"/>
        </a:xfrm>
        <a:prstGeom prst="rect">
          <a:avLst/>
        </a:prstGeom>
      </xdr:spPr>
    </xdr:pic>
    <xdr:clientData/>
  </xdr:twoCellAnchor>
  <xdr:twoCellAnchor editAs="oneCell">
    <xdr:from>
      <xdr:col>32</xdr:col>
      <xdr:colOff>218721</xdr:colOff>
      <xdr:row>0</xdr:row>
      <xdr:rowOff>60476</xdr:rowOff>
    </xdr:from>
    <xdr:to>
      <xdr:col>32</xdr:col>
      <xdr:colOff>1203497</xdr:colOff>
      <xdr:row>5</xdr:row>
      <xdr:rowOff>108857</xdr:rowOff>
    </xdr:to>
    <xdr:pic>
      <xdr:nvPicPr>
        <xdr:cNvPr id="7" name="image12.jpeg">
          <a:extLst>
            <a:ext uri="{FF2B5EF4-FFF2-40B4-BE49-F238E27FC236}">
              <a16:creationId xmlns:a16="http://schemas.microsoft.com/office/drawing/2014/main" id="{A837711B-E3B8-49AA-87B8-6CECF5D4F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0054" y="60476"/>
          <a:ext cx="984776" cy="1197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592667</xdr:colOff>
      <xdr:row>0</xdr:row>
      <xdr:rowOff>78617</xdr:rowOff>
    </xdr:from>
    <xdr:to>
      <xdr:col>3</xdr:col>
      <xdr:colOff>895047</xdr:colOff>
      <xdr:row>5</xdr:row>
      <xdr:rowOff>126889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06C9330-BEBD-466D-9427-8D073ECE4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762" y="78617"/>
          <a:ext cx="1548190" cy="1197320"/>
        </a:xfrm>
        <a:prstGeom prst="rect">
          <a:avLst/>
        </a:prstGeom>
      </xdr:spPr>
    </xdr:pic>
    <xdr:clientData/>
  </xdr:twoCellAnchor>
  <xdr:twoCellAnchor editAs="oneCell">
    <xdr:from>
      <xdr:col>0</xdr:col>
      <xdr:colOff>229809</xdr:colOff>
      <xdr:row>0</xdr:row>
      <xdr:rowOff>24190</xdr:rowOff>
    </xdr:from>
    <xdr:to>
      <xdr:col>2</xdr:col>
      <xdr:colOff>116367</xdr:colOff>
      <xdr:row>5</xdr:row>
      <xdr:rowOff>0</xdr:rowOff>
    </xdr:to>
    <xdr:pic>
      <xdr:nvPicPr>
        <xdr:cNvPr id="3" name="image13.png">
          <a:extLst>
            <a:ext uri="{FF2B5EF4-FFF2-40B4-BE49-F238E27FC236}">
              <a16:creationId xmlns:a16="http://schemas.microsoft.com/office/drawing/2014/main" id="{82764542-3BC2-4B46-AC49-AB60D1B04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09" y="24190"/>
          <a:ext cx="914653" cy="1124858"/>
        </a:xfrm>
        <a:prstGeom prst="rect">
          <a:avLst/>
        </a:prstGeom>
      </xdr:spPr>
    </xdr:pic>
    <xdr:clientData/>
  </xdr:twoCellAnchor>
  <xdr:twoCellAnchor editAs="oneCell">
    <xdr:from>
      <xdr:col>24</xdr:col>
      <xdr:colOff>771774</xdr:colOff>
      <xdr:row>0</xdr:row>
      <xdr:rowOff>145143</xdr:rowOff>
    </xdr:from>
    <xdr:to>
      <xdr:col>26</xdr:col>
      <xdr:colOff>611337</xdr:colOff>
      <xdr:row>5</xdr:row>
      <xdr:rowOff>24191</xdr:rowOff>
    </xdr:to>
    <xdr:pic>
      <xdr:nvPicPr>
        <xdr:cNvPr id="4" name="image14.jpeg">
          <a:extLst>
            <a:ext uri="{FF2B5EF4-FFF2-40B4-BE49-F238E27FC236}">
              <a16:creationId xmlns:a16="http://schemas.microsoft.com/office/drawing/2014/main" id="{46A747FD-91E1-42F9-8F8C-2C30C3C7A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7774" y="145143"/>
          <a:ext cx="1798991" cy="1028096"/>
        </a:xfrm>
        <a:prstGeom prst="rect">
          <a:avLst/>
        </a:prstGeom>
      </xdr:spPr>
    </xdr:pic>
    <xdr:clientData/>
  </xdr:twoCellAnchor>
  <xdr:twoCellAnchor editAs="oneCell">
    <xdr:from>
      <xdr:col>27</xdr:col>
      <xdr:colOff>218721</xdr:colOff>
      <xdr:row>0</xdr:row>
      <xdr:rowOff>60476</xdr:rowOff>
    </xdr:from>
    <xdr:to>
      <xdr:col>27</xdr:col>
      <xdr:colOff>1203497</xdr:colOff>
      <xdr:row>5</xdr:row>
      <xdr:rowOff>108857</xdr:rowOff>
    </xdr:to>
    <xdr:pic>
      <xdr:nvPicPr>
        <xdr:cNvPr id="5" name="image12.jpeg">
          <a:extLst>
            <a:ext uri="{FF2B5EF4-FFF2-40B4-BE49-F238E27FC236}">
              <a16:creationId xmlns:a16="http://schemas.microsoft.com/office/drawing/2014/main" id="{8592A506-9DF0-4053-BEAB-BE11C171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1121" y="60476"/>
          <a:ext cx="984776" cy="11990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592667</xdr:colOff>
      <xdr:row>0</xdr:row>
      <xdr:rowOff>78617</xdr:rowOff>
    </xdr:from>
    <xdr:to>
      <xdr:col>3</xdr:col>
      <xdr:colOff>895047</xdr:colOff>
      <xdr:row>5</xdr:row>
      <xdr:rowOff>126889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572805-80E5-4ABD-A812-76332C465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747" y="78617"/>
          <a:ext cx="1544440" cy="1198892"/>
        </a:xfrm>
        <a:prstGeom prst="rect">
          <a:avLst/>
        </a:prstGeom>
      </xdr:spPr>
    </xdr:pic>
    <xdr:clientData/>
  </xdr:twoCellAnchor>
  <xdr:twoCellAnchor editAs="oneCell">
    <xdr:from>
      <xdr:col>0</xdr:col>
      <xdr:colOff>229809</xdr:colOff>
      <xdr:row>0</xdr:row>
      <xdr:rowOff>24190</xdr:rowOff>
    </xdr:from>
    <xdr:to>
      <xdr:col>2</xdr:col>
      <xdr:colOff>116367</xdr:colOff>
      <xdr:row>5</xdr:row>
      <xdr:rowOff>0</xdr:rowOff>
    </xdr:to>
    <xdr:pic>
      <xdr:nvPicPr>
        <xdr:cNvPr id="3" name="image13.png">
          <a:extLst>
            <a:ext uri="{FF2B5EF4-FFF2-40B4-BE49-F238E27FC236}">
              <a16:creationId xmlns:a16="http://schemas.microsoft.com/office/drawing/2014/main" id="{75CBC772-BE9A-419B-8A2B-FA5C88F8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09" y="24190"/>
          <a:ext cx="907638" cy="1126430"/>
        </a:xfrm>
        <a:prstGeom prst="rect">
          <a:avLst/>
        </a:prstGeom>
      </xdr:spPr>
    </xdr:pic>
    <xdr:clientData/>
  </xdr:twoCellAnchor>
  <xdr:twoCellAnchor editAs="oneCell">
    <xdr:from>
      <xdr:col>23</xdr:col>
      <xdr:colOff>771774</xdr:colOff>
      <xdr:row>0</xdr:row>
      <xdr:rowOff>145143</xdr:rowOff>
    </xdr:from>
    <xdr:to>
      <xdr:col>25</xdr:col>
      <xdr:colOff>611336</xdr:colOff>
      <xdr:row>5</xdr:row>
      <xdr:rowOff>24191</xdr:rowOff>
    </xdr:to>
    <xdr:pic>
      <xdr:nvPicPr>
        <xdr:cNvPr id="4" name="image14.jpeg">
          <a:extLst>
            <a:ext uri="{FF2B5EF4-FFF2-40B4-BE49-F238E27FC236}">
              <a16:creationId xmlns:a16="http://schemas.microsoft.com/office/drawing/2014/main" id="{FACCDB75-F8D2-4927-97CE-73A6839E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9354" y="145143"/>
          <a:ext cx="1805523" cy="1029668"/>
        </a:xfrm>
        <a:prstGeom prst="rect">
          <a:avLst/>
        </a:prstGeom>
      </xdr:spPr>
    </xdr:pic>
    <xdr:clientData/>
  </xdr:twoCellAnchor>
  <xdr:twoCellAnchor editAs="oneCell">
    <xdr:from>
      <xdr:col>26</xdr:col>
      <xdr:colOff>218721</xdr:colOff>
      <xdr:row>0</xdr:row>
      <xdr:rowOff>60476</xdr:rowOff>
    </xdr:from>
    <xdr:to>
      <xdr:col>26</xdr:col>
      <xdr:colOff>1203497</xdr:colOff>
      <xdr:row>5</xdr:row>
      <xdr:rowOff>108857</xdr:rowOff>
    </xdr:to>
    <xdr:pic>
      <xdr:nvPicPr>
        <xdr:cNvPr id="5" name="image12.jpeg">
          <a:extLst>
            <a:ext uri="{FF2B5EF4-FFF2-40B4-BE49-F238E27FC236}">
              <a16:creationId xmlns:a16="http://schemas.microsoft.com/office/drawing/2014/main" id="{FB3A89FF-554F-4152-BF63-3BD6861C2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1421" y="60476"/>
          <a:ext cx="984776" cy="119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Q115"/>
  <sheetViews>
    <sheetView view="pageBreakPreview" topLeftCell="A4" zoomScale="62" zoomScaleNormal="100" zoomScaleSheetLayoutView="62" workbookViewId="0">
      <selection activeCell="S30" sqref="S30"/>
    </sheetView>
  </sheetViews>
  <sheetFormatPr defaultColWidth="9.109375" defaultRowHeight="13.8" x14ac:dyDescent="0.25"/>
  <cols>
    <col min="1" max="1" width="7" style="1" customWidth="1"/>
    <col min="2" max="2" width="7" style="13" customWidth="1"/>
    <col min="3" max="3" width="13.33203125" style="13" customWidth="1"/>
    <col min="4" max="4" width="27.88671875" style="1" customWidth="1"/>
    <col min="5" max="5" width="11.6640625" style="1" customWidth="1"/>
    <col min="6" max="6" width="9.6640625" style="1" customWidth="1"/>
    <col min="7" max="7" width="22.44140625" style="1" customWidth="1"/>
    <col min="8" max="8" width="13.109375" style="1" customWidth="1"/>
    <col min="9" max="9" width="14" style="1" customWidth="1"/>
    <col min="10" max="10" width="13.5546875" style="48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7" ht="15.75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7" ht="15.75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7" ht="2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7" ht="12" customHeight="1" x14ac:dyDescent="0.3">
      <c r="A5" s="187" t="s">
        <v>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O5" s="22"/>
    </row>
    <row r="6" spans="1:17" s="2" customFormat="1" ht="28.8" x14ac:dyDescent="0.3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Q6" s="22"/>
    </row>
    <row r="7" spans="1:1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7" s="2" customFormat="1" ht="9" customHeight="1" thickBot="1" x14ac:dyDescent="0.3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7" ht="19.5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7" ht="18" customHeight="1" x14ac:dyDescent="0.25">
      <c r="A10" s="227" t="s">
        <v>83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7" ht="19.5" customHeight="1" x14ac:dyDescent="0.25">
      <c r="A11" s="227" t="s">
        <v>82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7" ht="5.25" customHeight="1" x14ac:dyDescent="0.25">
      <c r="A12" s="217" t="s">
        <v>45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7" ht="15.6" x14ac:dyDescent="0.3">
      <c r="A13" s="40" t="s">
        <v>50</v>
      </c>
      <c r="B13" s="19"/>
      <c r="C13" s="19"/>
      <c r="D13" s="62"/>
      <c r="E13" s="5"/>
      <c r="F13" s="5"/>
      <c r="G13" s="31" t="s">
        <v>85</v>
      </c>
      <c r="H13" s="70"/>
      <c r="I13" s="5"/>
      <c r="J13" s="41"/>
      <c r="K13" s="28"/>
      <c r="L13" s="29" t="s">
        <v>46</v>
      </c>
    </row>
    <row r="14" spans="1:17" ht="15.6" x14ac:dyDescent="0.3">
      <c r="A14" s="17" t="s">
        <v>86</v>
      </c>
      <c r="B14" s="12"/>
      <c r="C14" s="12"/>
      <c r="D14" s="67"/>
      <c r="E14" s="6"/>
      <c r="F14" s="6"/>
      <c r="G14" s="7" t="s">
        <v>78</v>
      </c>
      <c r="H14" s="6"/>
      <c r="I14" s="6"/>
      <c r="J14" s="42"/>
      <c r="K14" s="30"/>
      <c r="L14" s="66" t="s">
        <v>107</v>
      </c>
    </row>
    <row r="15" spans="1:1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6"/>
    </row>
    <row r="16" spans="1:17" ht="14.4" x14ac:dyDescent="0.25">
      <c r="A16" s="18" t="s">
        <v>18</v>
      </c>
      <c r="B16" s="14"/>
      <c r="C16" s="14"/>
      <c r="D16" s="11"/>
      <c r="E16" s="8"/>
      <c r="F16" s="11"/>
      <c r="G16" s="10" t="s">
        <v>45</v>
      </c>
      <c r="H16" s="35" t="s">
        <v>87</v>
      </c>
      <c r="I16" s="8"/>
      <c r="J16" s="43"/>
      <c r="K16" s="8"/>
      <c r="L16" s="75"/>
    </row>
    <row r="17" spans="1:14" ht="14.4" x14ac:dyDescent="0.25">
      <c r="A17" s="18" t="s">
        <v>19</v>
      </c>
      <c r="B17" s="14"/>
      <c r="C17" s="14"/>
      <c r="D17" s="10"/>
      <c r="E17" s="8"/>
      <c r="F17" s="11"/>
      <c r="G17" s="10" t="s">
        <v>51</v>
      </c>
      <c r="H17" s="35" t="s">
        <v>40</v>
      </c>
      <c r="I17" s="8"/>
      <c r="J17" s="43"/>
      <c r="K17" s="8"/>
      <c r="L17" s="34">
        <v>5</v>
      </c>
    </row>
    <row r="18" spans="1:14" ht="14.4" x14ac:dyDescent="0.25">
      <c r="A18" s="18" t="s">
        <v>20</v>
      </c>
      <c r="B18" s="14"/>
      <c r="C18" s="14"/>
      <c r="D18" s="10"/>
      <c r="E18" s="8"/>
      <c r="F18" s="11"/>
      <c r="G18" s="10" t="s">
        <v>52</v>
      </c>
      <c r="H18" s="35" t="s">
        <v>41</v>
      </c>
      <c r="I18" s="8"/>
      <c r="J18" s="43"/>
      <c r="K18" s="8"/>
      <c r="L18" s="34">
        <v>9</v>
      </c>
    </row>
    <row r="19" spans="1:14" ht="16.2" thickBot="1" x14ac:dyDescent="0.3">
      <c r="A19" s="18" t="s">
        <v>16</v>
      </c>
      <c r="B19" s="15"/>
      <c r="C19" s="15"/>
      <c r="D19" s="74"/>
      <c r="E19" s="9"/>
      <c r="F19" s="9"/>
      <c r="G19" s="10" t="s">
        <v>88</v>
      </c>
      <c r="H19" s="35" t="s">
        <v>39</v>
      </c>
      <c r="I19" s="8"/>
      <c r="J19" s="78">
        <v>15</v>
      </c>
      <c r="K19" s="119"/>
      <c r="L19" s="173" t="s">
        <v>84</v>
      </c>
    </row>
    <row r="20" spans="1:14" ht="9.75" customHeight="1" thickTop="1" thickBot="1" x14ac:dyDescent="0.3">
      <c r="A20" s="24"/>
      <c r="B20" s="21"/>
      <c r="C20" s="21"/>
      <c r="D20" s="20"/>
      <c r="E20" s="20"/>
      <c r="F20" s="20"/>
      <c r="G20" s="20"/>
      <c r="H20" s="20"/>
      <c r="I20" s="20"/>
      <c r="J20" s="44"/>
      <c r="K20" s="20"/>
      <c r="L20" s="25"/>
    </row>
    <row r="21" spans="1:14" s="3" customFormat="1" ht="21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189" t="s">
        <v>37</v>
      </c>
      <c r="F21" s="189" t="s">
        <v>9</v>
      </c>
      <c r="G21" s="189" t="s">
        <v>14</v>
      </c>
      <c r="H21" s="189" t="s">
        <v>8</v>
      </c>
      <c r="I21" s="189" t="s">
        <v>26</v>
      </c>
      <c r="J21" s="191" t="s">
        <v>23</v>
      </c>
      <c r="K21" s="193" t="s">
        <v>25</v>
      </c>
      <c r="L21" s="195" t="s">
        <v>15</v>
      </c>
    </row>
    <row r="22" spans="1:14" s="3" customFormat="1" ht="13.5" customHeight="1" x14ac:dyDescent="0.25">
      <c r="A22" s="214"/>
      <c r="B22" s="190"/>
      <c r="C22" s="190"/>
      <c r="D22" s="190"/>
      <c r="E22" s="190"/>
      <c r="F22" s="190"/>
      <c r="G22" s="190"/>
      <c r="H22" s="190"/>
      <c r="I22" s="190"/>
      <c r="J22" s="192"/>
      <c r="K22" s="194"/>
      <c r="L22" s="196"/>
    </row>
    <row r="23" spans="1:14" s="4" customFormat="1" ht="18" x14ac:dyDescent="0.25">
      <c r="A23" s="90">
        <v>1</v>
      </c>
      <c r="B23" s="32">
        <v>5</v>
      </c>
      <c r="C23" s="32">
        <v>10014629604</v>
      </c>
      <c r="D23" s="33" t="s">
        <v>89</v>
      </c>
      <c r="E23" s="68">
        <v>36294</v>
      </c>
      <c r="F23" s="27" t="s">
        <v>24</v>
      </c>
      <c r="G23" s="69" t="s">
        <v>90</v>
      </c>
      <c r="H23" s="156">
        <v>1.437048611111111E-2</v>
      </c>
      <c r="I23" s="156">
        <f>H23-$H$23</f>
        <v>0</v>
      </c>
      <c r="J23" s="45">
        <f t="shared" ref="J23:J29" si="0">$J$19/((H23*24))</f>
        <v>43.4919177519511</v>
      </c>
      <c r="K23" s="26"/>
      <c r="L23" s="91"/>
    </row>
    <row r="24" spans="1:14" s="4" customFormat="1" ht="18" x14ac:dyDescent="0.25">
      <c r="A24" s="92">
        <v>2</v>
      </c>
      <c r="B24" s="32">
        <v>1</v>
      </c>
      <c r="C24" s="32">
        <v>10036014666</v>
      </c>
      <c r="D24" s="33" t="s">
        <v>91</v>
      </c>
      <c r="E24" s="68">
        <v>37544</v>
      </c>
      <c r="F24" s="27" t="s">
        <v>24</v>
      </c>
      <c r="G24" s="69" t="s">
        <v>54</v>
      </c>
      <c r="H24" s="156">
        <v>1.6146064814814814E-2</v>
      </c>
      <c r="I24" s="156">
        <f t="shared" ref="I24:I29" si="1">H24-$H$23</f>
        <v>1.7755787037037046E-3</v>
      </c>
      <c r="J24" s="45">
        <f t="shared" si="0"/>
        <v>38.709122449857354</v>
      </c>
      <c r="K24" s="26"/>
      <c r="L24" s="91"/>
    </row>
    <row r="25" spans="1:14" s="4" customFormat="1" ht="18" x14ac:dyDescent="0.25">
      <c r="A25" s="90">
        <v>3</v>
      </c>
      <c r="B25" s="26">
        <v>6</v>
      </c>
      <c r="C25" s="32">
        <v>10034976059</v>
      </c>
      <c r="D25" s="33" t="s">
        <v>92</v>
      </c>
      <c r="E25" s="68">
        <v>36829</v>
      </c>
      <c r="F25" s="27" t="s">
        <v>33</v>
      </c>
      <c r="G25" s="69" t="s">
        <v>93</v>
      </c>
      <c r="H25" s="156">
        <v>1.6355555555555557E-2</v>
      </c>
      <c r="I25" s="156">
        <f t="shared" si="1"/>
        <v>1.9850694444444473E-3</v>
      </c>
      <c r="J25" s="45">
        <f t="shared" si="0"/>
        <v>38.213315217391298</v>
      </c>
      <c r="K25" s="26"/>
      <c r="L25" s="91"/>
    </row>
    <row r="26" spans="1:14" s="4" customFormat="1" ht="18" x14ac:dyDescent="0.25">
      <c r="A26" s="92">
        <v>4</v>
      </c>
      <c r="B26" s="26">
        <v>7</v>
      </c>
      <c r="C26" s="32">
        <v>10114015396</v>
      </c>
      <c r="D26" s="33" t="s">
        <v>94</v>
      </c>
      <c r="E26" s="68">
        <v>36017</v>
      </c>
      <c r="F26" s="27" t="s">
        <v>33</v>
      </c>
      <c r="G26" s="69" t="s">
        <v>93</v>
      </c>
      <c r="H26" s="156">
        <v>1.6538888888888888E-2</v>
      </c>
      <c r="I26" s="156">
        <f t="shared" si="1"/>
        <v>2.1684027777777778E-3</v>
      </c>
      <c r="J26" s="45">
        <f t="shared" si="0"/>
        <v>37.789721195834737</v>
      </c>
      <c r="K26" s="26"/>
      <c r="L26" s="91"/>
    </row>
    <row r="27" spans="1:14" s="4" customFormat="1" ht="18" x14ac:dyDescent="0.25">
      <c r="A27" s="90">
        <v>5</v>
      </c>
      <c r="B27" s="26">
        <v>3</v>
      </c>
      <c r="C27" s="32">
        <v>10052470819</v>
      </c>
      <c r="D27" s="33" t="s">
        <v>95</v>
      </c>
      <c r="E27" s="68">
        <v>37680</v>
      </c>
      <c r="F27" s="27" t="s">
        <v>24</v>
      </c>
      <c r="G27" s="69" t="s">
        <v>54</v>
      </c>
      <c r="H27" s="156">
        <v>1.747673611111111E-2</v>
      </c>
      <c r="I27" s="156">
        <f t="shared" si="1"/>
        <v>3.1062499999999996E-3</v>
      </c>
      <c r="J27" s="45">
        <f t="shared" si="0"/>
        <v>35.761826237259854</v>
      </c>
      <c r="K27" s="26"/>
      <c r="L27" s="91"/>
    </row>
    <row r="28" spans="1:14" s="4" customFormat="1" ht="18" x14ac:dyDescent="0.25">
      <c r="A28" s="92">
        <v>6</v>
      </c>
      <c r="B28" s="26">
        <v>2</v>
      </c>
      <c r="C28" s="32">
        <v>10010084849</v>
      </c>
      <c r="D28" s="33" t="s">
        <v>96</v>
      </c>
      <c r="E28" s="68">
        <v>34294</v>
      </c>
      <c r="F28" s="27" t="s">
        <v>24</v>
      </c>
      <c r="G28" s="69" t="s">
        <v>54</v>
      </c>
      <c r="H28" s="156">
        <v>1.7827662037037038E-2</v>
      </c>
      <c r="I28" s="156">
        <f t="shared" si="1"/>
        <v>3.4571759259259278E-3</v>
      </c>
      <c r="J28" s="45">
        <f t="shared" si="0"/>
        <v>35.057877959631497</v>
      </c>
      <c r="K28" s="26"/>
      <c r="L28" s="91"/>
    </row>
    <row r="29" spans="1:14" s="4" customFormat="1" ht="18.600000000000001" thickBot="1" x14ac:dyDescent="0.3">
      <c r="A29" s="102">
        <v>7</v>
      </c>
      <c r="B29" s="93">
        <v>4</v>
      </c>
      <c r="C29" s="94">
        <v>10080503516</v>
      </c>
      <c r="D29" s="95" t="s">
        <v>97</v>
      </c>
      <c r="E29" s="96">
        <v>37984</v>
      </c>
      <c r="F29" s="97" t="s">
        <v>33</v>
      </c>
      <c r="G29" s="98" t="s">
        <v>54</v>
      </c>
      <c r="H29" s="182">
        <v>1.8217361111111111E-2</v>
      </c>
      <c r="I29" s="182">
        <f t="shared" si="1"/>
        <v>3.8468750000000013E-3</v>
      </c>
      <c r="J29" s="99">
        <f t="shared" si="0"/>
        <v>34.307932756451798</v>
      </c>
      <c r="K29" s="93"/>
      <c r="L29" s="100"/>
    </row>
    <row r="30" spans="1:14" ht="9" customHeight="1" thickTop="1" thickBot="1" x14ac:dyDescent="0.35">
      <c r="A30" s="71"/>
      <c r="B30" s="85"/>
      <c r="C30" s="85"/>
      <c r="D30" s="86"/>
      <c r="E30" s="87"/>
      <c r="F30" s="88"/>
      <c r="G30" s="87"/>
      <c r="H30" s="89"/>
      <c r="I30" s="89"/>
      <c r="J30" s="46"/>
      <c r="K30" s="89"/>
      <c r="L30" s="89"/>
      <c r="N30"/>
    </row>
    <row r="31" spans="1:14" ht="15" thickTop="1" x14ac:dyDescent="0.25">
      <c r="A31" s="197" t="s">
        <v>5</v>
      </c>
      <c r="B31" s="198"/>
      <c r="C31" s="198"/>
      <c r="D31" s="198"/>
      <c r="E31" s="198"/>
      <c r="F31" s="198"/>
      <c r="G31" s="198" t="s">
        <v>6</v>
      </c>
      <c r="H31" s="198"/>
      <c r="I31" s="198"/>
      <c r="J31" s="198"/>
      <c r="K31" s="198"/>
      <c r="L31" s="199"/>
      <c r="N31"/>
    </row>
    <row r="32" spans="1:14" x14ac:dyDescent="0.25">
      <c r="A32" s="72" t="s">
        <v>98</v>
      </c>
      <c r="B32" s="9"/>
      <c r="C32" s="76"/>
      <c r="D32" s="23"/>
      <c r="E32" s="49"/>
      <c r="F32" s="56"/>
      <c r="G32" s="36" t="s">
        <v>34</v>
      </c>
      <c r="H32" s="101">
        <v>3</v>
      </c>
      <c r="I32" s="49"/>
      <c r="J32" s="50"/>
      <c r="K32" s="47" t="s">
        <v>32</v>
      </c>
      <c r="L32" s="55">
        <f>COUNTIF(F23:F29,"ЗМС")</f>
        <v>0</v>
      </c>
      <c r="N32"/>
    </row>
    <row r="33" spans="1:14" x14ac:dyDescent="0.25">
      <c r="A33" s="72" t="s">
        <v>99</v>
      </c>
      <c r="B33" s="9"/>
      <c r="C33" s="77"/>
      <c r="D33" s="23"/>
      <c r="E33" s="57"/>
      <c r="F33" s="58"/>
      <c r="G33" s="37" t="s">
        <v>27</v>
      </c>
      <c r="H33" s="101">
        <f>H34+H39</f>
        <v>7</v>
      </c>
      <c r="I33" s="51"/>
      <c r="J33" s="52"/>
      <c r="K33" s="47" t="s">
        <v>21</v>
      </c>
      <c r="L33" s="55">
        <f>COUNTIF(F23:F29,"МСМК")</f>
        <v>0</v>
      </c>
      <c r="N33"/>
    </row>
    <row r="34" spans="1:14" x14ac:dyDescent="0.25">
      <c r="A34" s="72" t="s">
        <v>100</v>
      </c>
      <c r="B34" s="9"/>
      <c r="C34" s="39"/>
      <c r="D34" s="23"/>
      <c r="E34" s="57"/>
      <c r="F34" s="58"/>
      <c r="G34" s="37" t="s">
        <v>28</v>
      </c>
      <c r="H34" s="101">
        <f>H35+H36+H37+H38</f>
        <v>7</v>
      </c>
      <c r="I34" s="51"/>
      <c r="J34" s="52"/>
      <c r="K34" s="47" t="s">
        <v>24</v>
      </c>
      <c r="L34" s="55">
        <f>COUNTIF(F23:F29,"МС")</f>
        <v>4</v>
      </c>
      <c r="N34"/>
    </row>
    <row r="35" spans="1:14" x14ac:dyDescent="0.25">
      <c r="A35" s="72" t="s">
        <v>101</v>
      </c>
      <c r="B35" s="9"/>
      <c r="C35" s="39"/>
      <c r="D35" s="23"/>
      <c r="E35" s="57"/>
      <c r="F35" s="58"/>
      <c r="G35" s="37" t="s">
        <v>29</v>
      </c>
      <c r="H35" s="101">
        <f>COUNT(A23:A29)</f>
        <v>7</v>
      </c>
      <c r="I35" s="51"/>
      <c r="J35" s="52"/>
      <c r="K35" s="47" t="s">
        <v>33</v>
      </c>
      <c r="L35" s="55">
        <f>COUNTIF(F23:F29,"КМС")</f>
        <v>3</v>
      </c>
      <c r="N35"/>
    </row>
    <row r="36" spans="1:14" x14ac:dyDescent="0.25">
      <c r="A36" s="72"/>
      <c r="B36" s="9"/>
      <c r="C36" s="39"/>
      <c r="D36" s="23"/>
      <c r="E36" s="57"/>
      <c r="F36" s="58"/>
      <c r="G36" s="37" t="s">
        <v>43</v>
      </c>
      <c r="H36" s="101">
        <f>COUNTIF(A23:A29,"ЛИМ")</f>
        <v>0</v>
      </c>
      <c r="I36" s="51"/>
      <c r="J36" s="52"/>
      <c r="K36" s="47" t="s">
        <v>42</v>
      </c>
      <c r="L36" s="55">
        <f>COUNTIF(F23:F29,"1 СР")</f>
        <v>0</v>
      </c>
      <c r="N36"/>
    </row>
    <row r="37" spans="1:14" x14ac:dyDescent="0.25">
      <c r="A37" s="72"/>
      <c r="B37" s="9"/>
      <c r="C37" s="9"/>
      <c r="D37" s="23"/>
      <c r="E37" s="57"/>
      <c r="F37" s="58"/>
      <c r="G37" s="37" t="s">
        <v>30</v>
      </c>
      <c r="H37" s="101">
        <f>COUNTIF(A23:A29,"НФ")</f>
        <v>0</v>
      </c>
      <c r="I37" s="51"/>
      <c r="J37" s="52"/>
      <c r="K37" s="47" t="s">
        <v>44</v>
      </c>
      <c r="L37" s="55">
        <f>COUNTIF(F23:F29,"2 СР")</f>
        <v>0</v>
      </c>
      <c r="N37"/>
    </row>
    <row r="38" spans="1:14" x14ac:dyDescent="0.25">
      <c r="A38" s="72"/>
      <c r="B38" s="9"/>
      <c r="C38" s="9"/>
      <c r="D38" s="23"/>
      <c r="E38" s="57"/>
      <c r="F38" s="58"/>
      <c r="G38" s="37" t="s">
        <v>35</v>
      </c>
      <c r="H38" s="101">
        <f>COUNTIF(A23:A29,"ДСКВ")</f>
        <v>0</v>
      </c>
      <c r="I38" s="51"/>
      <c r="J38" s="52"/>
      <c r="K38" s="47" t="s">
        <v>47</v>
      </c>
      <c r="L38" s="55">
        <f>COUNTIF(F23:F29,"3 СР")</f>
        <v>0</v>
      </c>
      <c r="N38"/>
    </row>
    <row r="39" spans="1:14" x14ac:dyDescent="0.25">
      <c r="A39" s="72"/>
      <c r="B39" s="9"/>
      <c r="C39" s="9"/>
      <c r="D39" s="23"/>
      <c r="E39" s="59"/>
      <c r="F39" s="60"/>
      <c r="G39" s="37" t="s">
        <v>31</v>
      </c>
      <c r="H39" s="101">
        <f>COUNTIF(A23:A29,"НС")</f>
        <v>0</v>
      </c>
      <c r="I39" s="53"/>
      <c r="J39" s="54"/>
      <c r="K39" s="47"/>
      <c r="L39" s="38"/>
    </row>
    <row r="40" spans="1:14" ht="9.75" customHeight="1" x14ac:dyDescent="0.25">
      <c r="A40" s="57"/>
      <c r="L40" s="16"/>
    </row>
    <row r="41" spans="1:14" ht="15.6" x14ac:dyDescent="0.25">
      <c r="A41" s="200" t="s">
        <v>3</v>
      </c>
      <c r="B41" s="201"/>
      <c r="C41" s="201"/>
      <c r="D41" s="201"/>
      <c r="E41" s="201" t="s">
        <v>12</v>
      </c>
      <c r="F41" s="201"/>
      <c r="G41" s="201"/>
      <c r="H41" s="201"/>
      <c r="I41" s="201" t="s">
        <v>4</v>
      </c>
      <c r="J41" s="201"/>
      <c r="K41" s="201"/>
      <c r="L41" s="207"/>
    </row>
    <row r="42" spans="1:14" x14ac:dyDescent="0.25">
      <c r="A42" s="186"/>
      <c r="B42" s="187"/>
      <c r="C42" s="187"/>
      <c r="D42" s="187"/>
      <c r="E42" s="187"/>
      <c r="F42" s="208"/>
      <c r="G42" s="208"/>
      <c r="H42" s="208"/>
      <c r="I42" s="208"/>
      <c r="J42" s="208"/>
      <c r="K42" s="208"/>
      <c r="L42" s="209"/>
    </row>
    <row r="43" spans="1:14" x14ac:dyDescent="0.25">
      <c r="A43" s="73"/>
      <c r="D43" s="13"/>
      <c r="E43" s="13"/>
      <c r="F43" s="13"/>
      <c r="G43" s="13"/>
      <c r="H43" s="13"/>
      <c r="I43" s="13"/>
      <c r="J43" s="13"/>
      <c r="K43" s="13"/>
      <c r="L43" s="61"/>
    </row>
    <row r="44" spans="1:14" x14ac:dyDescent="0.25">
      <c r="A44" s="73"/>
      <c r="D44" s="13"/>
      <c r="E44" s="13"/>
      <c r="F44" s="13"/>
      <c r="G44" s="13"/>
      <c r="H44" s="13"/>
      <c r="I44" s="13"/>
      <c r="J44" s="13"/>
      <c r="K44" s="13"/>
      <c r="L44" s="61"/>
    </row>
    <row r="45" spans="1:14" x14ac:dyDescent="0.25">
      <c r="A45" s="73"/>
      <c r="D45" s="13"/>
      <c r="E45" s="13"/>
      <c r="F45" s="13"/>
      <c r="G45" s="13"/>
      <c r="H45" s="13"/>
      <c r="I45" s="13"/>
      <c r="J45" s="13"/>
      <c r="K45" s="13"/>
      <c r="L45" s="61"/>
    </row>
    <row r="46" spans="1:14" x14ac:dyDescent="0.25">
      <c r="A46" s="73"/>
      <c r="D46" s="13"/>
      <c r="E46" s="13"/>
      <c r="F46" s="13"/>
      <c r="G46" s="13"/>
      <c r="H46" s="13"/>
      <c r="I46" s="13"/>
      <c r="J46" s="13"/>
      <c r="K46" s="13"/>
      <c r="L46" s="61"/>
    </row>
    <row r="47" spans="1:14" x14ac:dyDescent="0.25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4" x14ac:dyDescent="0.25">
      <c r="A48" s="186"/>
      <c r="B48" s="187"/>
      <c r="C48" s="187"/>
      <c r="D48" s="187"/>
      <c r="E48" s="187"/>
      <c r="F48" s="202"/>
      <c r="G48" s="202"/>
      <c r="H48" s="202"/>
      <c r="I48" s="202"/>
      <c r="J48" s="202"/>
      <c r="K48" s="202"/>
      <c r="L48" s="203"/>
    </row>
    <row r="49" spans="1:12" ht="16.2" thickBot="1" x14ac:dyDescent="0.3">
      <c r="A49" s="204"/>
      <c r="B49" s="205"/>
      <c r="C49" s="205"/>
      <c r="D49" s="205"/>
      <c r="E49" s="205" t="str">
        <f>G17</f>
        <v>ЕЛИФЕРОВ А. В.  (ВК, г. ВОРОНЕЖ)</v>
      </c>
      <c r="F49" s="205"/>
      <c r="G49" s="205"/>
      <c r="H49" s="205"/>
      <c r="I49" s="205" t="str">
        <f>G18</f>
        <v>АГАПОВА И.А. (1К, г. ВОРОНЕЖ)</v>
      </c>
      <c r="J49" s="205"/>
      <c r="K49" s="205"/>
      <c r="L49" s="206"/>
    </row>
    <row r="50" spans="1:12" ht="14.4" thickTop="1" x14ac:dyDescent="0.25">
      <c r="A50" s="57"/>
    </row>
    <row r="51" spans="1:12" x14ac:dyDescent="0.25">
      <c r="A51" s="57"/>
    </row>
    <row r="52" spans="1:12" x14ac:dyDescent="0.25">
      <c r="A52" s="57"/>
    </row>
    <row r="53" spans="1:12" x14ac:dyDescent="0.25">
      <c r="A53" s="57"/>
    </row>
    <row r="54" spans="1:12" x14ac:dyDescent="0.25">
      <c r="A54" s="57"/>
    </row>
    <row r="55" spans="1:12" x14ac:dyDescent="0.25">
      <c r="A55" s="57"/>
    </row>
    <row r="56" spans="1:12" x14ac:dyDescent="0.25">
      <c r="A56" s="57"/>
    </row>
    <row r="57" spans="1:12" x14ac:dyDescent="0.25">
      <c r="A57" s="57"/>
    </row>
    <row r="58" spans="1:12" x14ac:dyDescent="0.25">
      <c r="A58" s="57"/>
    </row>
    <row r="59" spans="1:12" x14ac:dyDescent="0.25">
      <c r="A59" s="57"/>
    </row>
    <row r="60" spans="1:12" x14ac:dyDescent="0.25">
      <c r="A60" s="57"/>
    </row>
    <row r="61" spans="1:12" x14ac:dyDescent="0.25">
      <c r="A61" s="57"/>
    </row>
    <row r="62" spans="1:12" x14ac:dyDescent="0.25">
      <c r="A62" s="57"/>
    </row>
    <row r="63" spans="1:12" x14ac:dyDescent="0.25">
      <c r="A63" s="57"/>
    </row>
    <row r="64" spans="1:12" x14ac:dyDescent="0.25">
      <c r="A64" s="57"/>
    </row>
    <row r="65" spans="1:7" x14ac:dyDescent="0.25">
      <c r="A65" s="57"/>
    </row>
    <row r="66" spans="1:7" x14ac:dyDescent="0.25">
      <c r="A66" s="57"/>
    </row>
    <row r="67" spans="1:7" x14ac:dyDescent="0.25">
      <c r="A67" s="57"/>
    </row>
    <row r="68" spans="1:7" x14ac:dyDescent="0.25">
      <c r="A68" s="57"/>
    </row>
    <row r="69" spans="1:7" x14ac:dyDescent="0.25">
      <c r="A69" s="57"/>
    </row>
    <row r="70" spans="1:7" x14ac:dyDescent="0.25">
      <c r="A70" s="57"/>
    </row>
    <row r="71" spans="1:7" x14ac:dyDescent="0.25">
      <c r="A71" s="57"/>
    </row>
    <row r="72" spans="1:7" x14ac:dyDescent="0.25">
      <c r="A72" s="57"/>
    </row>
    <row r="73" spans="1:7" x14ac:dyDescent="0.25">
      <c r="A73" s="57"/>
      <c r="G73"/>
    </row>
    <row r="74" spans="1:7" x14ac:dyDescent="0.25">
      <c r="A74" s="57"/>
      <c r="G74"/>
    </row>
    <row r="75" spans="1:7" x14ac:dyDescent="0.25">
      <c r="A75" s="57"/>
      <c r="G75"/>
    </row>
    <row r="76" spans="1:7" x14ac:dyDescent="0.25">
      <c r="A76" s="57"/>
      <c r="G76"/>
    </row>
    <row r="77" spans="1:7" x14ac:dyDescent="0.25">
      <c r="A77" s="57"/>
      <c r="G77"/>
    </row>
    <row r="78" spans="1:7" x14ac:dyDescent="0.25">
      <c r="A78" s="57"/>
      <c r="G78"/>
    </row>
    <row r="79" spans="1:7" x14ac:dyDescent="0.25">
      <c r="A79" s="57"/>
      <c r="G79"/>
    </row>
    <row r="80" spans="1:7" x14ac:dyDescent="0.25">
      <c r="A80" s="57"/>
      <c r="G80"/>
    </row>
    <row r="81" spans="1:7" x14ac:dyDescent="0.25">
      <c r="A81" s="57"/>
      <c r="G81"/>
    </row>
    <row r="82" spans="1:7" x14ac:dyDescent="0.25">
      <c r="A82" s="57"/>
      <c r="G82"/>
    </row>
    <row r="83" spans="1:7" x14ac:dyDescent="0.25">
      <c r="A83" s="57"/>
      <c r="G83"/>
    </row>
    <row r="84" spans="1:7" x14ac:dyDescent="0.25">
      <c r="A84" s="57"/>
      <c r="G84"/>
    </row>
    <row r="85" spans="1:7" x14ac:dyDescent="0.25">
      <c r="A85" s="57"/>
      <c r="G85"/>
    </row>
    <row r="86" spans="1:7" x14ac:dyDescent="0.25">
      <c r="A86" s="57"/>
      <c r="G86"/>
    </row>
    <row r="87" spans="1:7" x14ac:dyDescent="0.25">
      <c r="A87" s="57"/>
      <c r="G87"/>
    </row>
    <row r="88" spans="1:7" x14ac:dyDescent="0.25">
      <c r="A88" s="57"/>
      <c r="G88"/>
    </row>
    <row r="89" spans="1:7" x14ac:dyDescent="0.25">
      <c r="A89" s="57"/>
      <c r="G89"/>
    </row>
    <row r="90" spans="1:7" x14ac:dyDescent="0.25">
      <c r="A90" s="57"/>
      <c r="G90"/>
    </row>
    <row r="91" spans="1:7" x14ac:dyDescent="0.25">
      <c r="A91" s="57"/>
      <c r="G91"/>
    </row>
    <row r="92" spans="1:7" x14ac:dyDescent="0.25">
      <c r="A92" s="57"/>
      <c r="G92"/>
    </row>
    <row r="93" spans="1:7" x14ac:dyDescent="0.25">
      <c r="A93" s="57"/>
      <c r="G93"/>
    </row>
    <row r="94" spans="1:7" x14ac:dyDescent="0.25">
      <c r="A94" s="57"/>
      <c r="G94"/>
    </row>
    <row r="95" spans="1:7" x14ac:dyDescent="0.25">
      <c r="A95" s="57"/>
      <c r="G95"/>
    </row>
    <row r="96" spans="1:7" x14ac:dyDescent="0.25">
      <c r="A96" s="57"/>
      <c r="G96"/>
    </row>
    <row r="97" spans="1:7" x14ac:dyDescent="0.25">
      <c r="A97" s="57"/>
      <c r="G97"/>
    </row>
    <row r="98" spans="1:7" x14ac:dyDescent="0.25">
      <c r="A98" s="57"/>
      <c r="G98"/>
    </row>
    <row r="99" spans="1:7" x14ac:dyDescent="0.25">
      <c r="A99" s="57"/>
      <c r="G99"/>
    </row>
    <row r="100" spans="1:7" x14ac:dyDescent="0.25">
      <c r="G100"/>
    </row>
    <row r="101" spans="1:7" x14ac:dyDescent="0.25">
      <c r="G101"/>
    </row>
    <row r="102" spans="1:7" x14ac:dyDescent="0.25">
      <c r="G102"/>
    </row>
    <row r="103" spans="1:7" x14ac:dyDescent="0.25">
      <c r="G103"/>
    </row>
    <row r="104" spans="1:7" x14ac:dyDescent="0.25">
      <c r="G104"/>
    </row>
    <row r="105" spans="1:7" x14ac:dyDescent="0.25">
      <c r="G105"/>
    </row>
    <row r="106" spans="1:7" x14ac:dyDescent="0.25">
      <c r="G106"/>
    </row>
    <row r="107" spans="1:7" x14ac:dyDescent="0.25">
      <c r="G107"/>
    </row>
    <row r="108" spans="1:7" x14ac:dyDescent="0.25">
      <c r="G108"/>
    </row>
    <row r="109" spans="1:7" x14ac:dyDescent="0.25">
      <c r="G109"/>
    </row>
    <row r="110" spans="1:7" x14ac:dyDescent="0.25">
      <c r="G110"/>
    </row>
    <row r="111" spans="1:7" x14ac:dyDescent="0.25">
      <c r="G111"/>
    </row>
    <row r="112" spans="1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</sheetData>
  <mergeCells count="40">
    <mergeCell ref="H15:L15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48:E48"/>
    <mergeCell ref="F48:L48"/>
    <mergeCell ref="A49:D49"/>
    <mergeCell ref="E49:H49"/>
    <mergeCell ref="I49:L49"/>
    <mergeCell ref="A47:E47"/>
    <mergeCell ref="F47:L47"/>
    <mergeCell ref="H21:H22"/>
    <mergeCell ref="I21:I22"/>
    <mergeCell ref="J21:J22"/>
    <mergeCell ref="K21:K22"/>
    <mergeCell ref="L21:L22"/>
    <mergeCell ref="A31:F31"/>
    <mergeCell ref="G31:L31"/>
    <mergeCell ref="A41:D41"/>
    <mergeCell ref="E41:H41"/>
    <mergeCell ref="I41:L41"/>
    <mergeCell ref="A42:E42"/>
    <mergeCell ref="F42:L42"/>
  </mergeCells>
  <phoneticPr fontId="24" type="noConversion"/>
  <conditionalFormatting sqref="B1 B6:B7 B9:B11 B13:B1048576">
    <cfRule type="duplicateValues" dxfId="39" priority="5"/>
  </conditionalFormatting>
  <conditionalFormatting sqref="B1:B1048576">
    <cfRule type="duplicateValues" dxfId="38" priority="1"/>
  </conditionalFormatting>
  <conditionalFormatting sqref="B2">
    <cfRule type="duplicateValues" dxfId="37" priority="4"/>
  </conditionalFormatting>
  <conditionalFormatting sqref="B3">
    <cfRule type="duplicateValues" dxfId="36" priority="3"/>
  </conditionalFormatting>
  <conditionalFormatting sqref="B4">
    <cfRule type="duplicateValues" dxfId="35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6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C843-81A4-4DFC-8BBF-93557FC3DE2A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F32D-48B4-49A7-9D09-5DED388B9E9F}">
  <sheetPr>
    <tabColor theme="3" tint="-0.249977111117893"/>
    <pageSetUpPr fitToPage="1"/>
  </sheetPr>
  <dimension ref="A1:Q111"/>
  <sheetViews>
    <sheetView view="pageBreakPreview" topLeftCell="A7" zoomScale="62" zoomScaleNormal="100" zoomScaleSheetLayoutView="62" workbookViewId="0">
      <selection activeCell="I23" sqref="I23"/>
    </sheetView>
  </sheetViews>
  <sheetFormatPr defaultColWidth="9.109375" defaultRowHeight="13.8" x14ac:dyDescent="0.25"/>
  <cols>
    <col min="1" max="1" width="7" style="1" customWidth="1"/>
    <col min="2" max="2" width="7" style="159" customWidth="1"/>
    <col min="3" max="3" width="13.33203125" style="159" customWidth="1"/>
    <col min="4" max="4" width="27.88671875" style="1" customWidth="1"/>
    <col min="5" max="5" width="11.6640625" style="1" customWidth="1"/>
    <col min="6" max="6" width="9.6640625" style="1" customWidth="1"/>
    <col min="7" max="7" width="27.6640625" style="1" customWidth="1"/>
    <col min="8" max="8" width="13.109375" style="1" customWidth="1"/>
    <col min="9" max="9" width="14" style="1" customWidth="1"/>
    <col min="10" max="10" width="13.5546875" style="48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7" ht="15.75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7" ht="15.75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7" ht="2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7" ht="12" customHeight="1" x14ac:dyDescent="0.3">
      <c r="A5" s="187" t="s">
        <v>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O5" s="22"/>
    </row>
    <row r="6" spans="1:17" s="2" customFormat="1" ht="28.8" x14ac:dyDescent="0.3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Q6" s="22"/>
    </row>
    <row r="7" spans="1:1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7" s="2" customFormat="1" ht="9" customHeight="1" thickBot="1" x14ac:dyDescent="0.3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7" ht="19.5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7" ht="18" customHeight="1" x14ac:dyDescent="0.25">
      <c r="A10" s="227" t="s">
        <v>83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7" ht="19.5" customHeight="1" x14ac:dyDescent="0.25">
      <c r="A11" s="227" t="s">
        <v>102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7" ht="5.25" customHeight="1" x14ac:dyDescent="0.25">
      <c r="A12" s="217" t="s">
        <v>45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7" ht="15.6" x14ac:dyDescent="0.3">
      <c r="A13" s="40" t="s">
        <v>50</v>
      </c>
      <c r="B13" s="19"/>
      <c r="C13" s="19"/>
      <c r="D13" s="62"/>
      <c r="E13" s="5"/>
      <c r="F13" s="5"/>
      <c r="G13" s="31" t="s">
        <v>85</v>
      </c>
      <c r="H13" s="70"/>
      <c r="I13" s="5"/>
      <c r="J13" s="41"/>
      <c r="K13" s="28"/>
      <c r="L13" s="29" t="s">
        <v>46</v>
      </c>
    </row>
    <row r="14" spans="1:17" ht="15.6" x14ac:dyDescent="0.3">
      <c r="A14" s="17" t="s">
        <v>86</v>
      </c>
      <c r="B14" s="12"/>
      <c r="C14" s="12"/>
      <c r="D14" s="67"/>
      <c r="E14" s="6"/>
      <c r="F14" s="6"/>
      <c r="G14" s="7" t="s">
        <v>78</v>
      </c>
      <c r="H14" s="6"/>
      <c r="I14" s="6"/>
      <c r="J14" s="42"/>
      <c r="K14" s="30"/>
      <c r="L14" s="66" t="s">
        <v>107</v>
      </c>
    </row>
    <row r="15" spans="1:1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6"/>
    </row>
    <row r="16" spans="1:17" ht="14.4" x14ac:dyDescent="0.25">
      <c r="A16" s="18" t="s">
        <v>18</v>
      </c>
      <c r="B16" s="14"/>
      <c r="C16" s="14"/>
      <c r="D16" s="11"/>
      <c r="E16" s="8"/>
      <c r="F16" s="11"/>
      <c r="G16" s="10" t="s">
        <v>45</v>
      </c>
      <c r="H16" s="35" t="s">
        <v>87</v>
      </c>
      <c r="I16" s="8"/>
      <c r="J16" s="43"/>
      <c r="K16" s="8"/>
      <c r="L16" s="75"/>
    </row>
    <row r="17" spans="1:14" ht="14.4" x14ac:dyDescent="0.25">
      <c r="A17" s="18" t="s">
        <v>19</v>
      </c>
      <c r="B17" s="14"/>
      <c r="C17" s="14"/>
      <c r="D17" s="10"/>
      <c r="E17" s="8"/>
      <c r="F17" s="11"/>
      <c r="G17" s="10" t="s">
        <v>51</v>
      </c>
      <c r="H17" s="35" t="s">
        <v>40</v>
      </c>
      <c r="I17" s="8"/>
      <c r="J17" s="43"/>
      <c r="K17" s="8"/>
      <c r="L17" s="34">
        <v>5</v>
      </c>
    </row>
    <row r="18" spans="1:14" ht="14.4" x14ac:dyDescent="0.25">
      <c r="A18" s="18" t="s">
        <v>20</v>
      </c>
      <c r="B18" s="14"/>
      <c r="C18" s="14"/>
      <c r="D18" s="10"/>
      <c r="E18" s="8"/>
      <c r="F18" s="11"/>
      <c r="G18" s="10" t="s">
        <v>52</v>
      </c>
      <c r="H18" s="35" t="s">
        <v>41</v>
      </c>
      <c r="I18" s="8"/>
      <c r="J18" s="43"/>
      <c r="K18" s="8"/>
      <c r="L18" s="34">
        <v>9</v>
      </c>
    </row>
    <row r="19" spans="1:14" ht="16.2" thickBot="1" x14ac:dyDescent="0.3">
      <c r="A19" s="18" t="s">
        <v>16</v>
      </c>
      <c r="B19" s="15"/>
      <c r="C19" s="15"/>
      <c r="D19" s="74"/>
      <c r="E19" s="9"/>
      <c r="F19" s="9"/>
      <c r="G19" s="10" t="s">
        <v>88</v>
      </c>
      <c r="H19" s="35" t="s">
        <v>39</v>
      </c>
      <c r="I19" s="8"/>
      <c r="J19" s="78">
        <v>15</v>
      </c>
      <c r="K19" s="119"/>
      <c r="L19" s="173" t="s">
        <v>84</v>
      </c>
    </row>
    <row r="20" spans="1:14" ht="9.75" customHeight="1" thickTop="1" thickBot="1" x14ac:dyDescent="0.3">
      <c r="A20" s="24"/>
      <c r="B20" s="21"/>
      <c r="C20" s="21"/>
      <c r="D20" s="20"/>
      <c r="E20" s="20"/>
      <c r="F20" s="20"/>
      <c r="G20" s="20"/>
      <c r="H20" s="20"/>
      <c r="I20" s="20"/>
      <c r="J20" s="44"/>
      <c r="K20" s="20"/>
      <c r="L20" s="25"/>
    </row>
    <row r="21" spans="1:14" s="3" customFormat="1" ht="21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189" t="s">
        <v>37</v>
      </c>
      <c r="F21" s="189" t="s">
        <v>9</v>
      </c>
      <c r="G21" s="189" t="s">
        <v>14</v>
      </c>
      <c r="H21" s="189" t="s">
        <v>8</v>
      </c>
      <c r="I21" s="189" t="s">
        <v>26</v>
      </c>
      <c r="J21" s="191" t="s">
        <v>23</v>
      </c>
      <c r="K21" s="193" t="s">
        <v>25</v>
      </c>
      <c r="L21" s="195" t="s">
        <v>15</v>
      </c>
    </row>
    <row r="22" spans="1:14" s="3" customFormat="1" ht="13.5" customHeight="1" x14ac:dyDescent="0.25">
      <c r="A22" s="214"/>
      <c r="B22" s="190"/>
      <c r="C22" s="190"/>
      <c r="D22" s="190"/>
      <c r="E22" s="190"/>
      <c r="F22" s="190"/>
      <c r="G22" s="190"/>
      <c r="H22" s="190"/>
      <c r="I22" s="190"/>
      <c r="J22" s="192"/>
      <c r="K22" s="194"/>
      <c r="L22" s="196"/>
    </row>
    <row r="23" spans="1:14" s="4" customFormat="1" ht="18" x14ac:dyDescent="0.25">
      <c r="A23" s="90">
        <v>1</v>
      </c>
      <c r="B23" s="32">
        <v>22</v>
      </c>
      <c r="C23" s="32">
        <v>10094924079</v>
      </c>
      <c r="D23" s="33" t="s">
        <v>103</v>
      </c>
      <c r="E23" s="68">
        <v>38788</v>
      </c>
      <c r="F23" s="27" t="s">
        <v>33</v>
      </c>
      <c r="G23" s="69" t="s">
        <v>104</v>
      </c>
      <c r="H23" s="156">
        <v>1.6093518518518517E-2</v>
      </c>
      <c r="I23" s="156">
        <f>H23-$H$23</f>
        <v>0</v>
      </c>
      <c r="J23" s="45">
        <f>$J$19/((H23*24))</f>
        <v>38.835510039698526</v>
      </c>
      <c r="K23" s="26"/>
      <c r="L23" s="91"/>
    </row>
    <row r="24" spans="1:14" s="4" customFormat="1" ht="18" x14ac:dyDescent="0.25">
      <c r="A24" s="92">
        <v>2</v>
      </c>
      <c r="B24" s="32">
        <v>16</v>
      </c>
      <c r="C24" s="32">
        <v>10104582754</v>
      </c>
      <c r="D24" s="33" t="s">
        <v>105</v>
      </c>
      <c r="E24" s="68">
        <v>38833</v>
      </c>
      <c r="F24" s="27" t="s">
        <v>33</v>
      </c>
      <c r="G24" s="69" t="s">
        <v>54</v>
      </c>
      <c r="H24" s="156">
        <v>1.6498263888888889E-2</v>
      </c>
      <c r="I24" s="156">
        <f t="shared" ref="I24:I25" si="0">H24-$H$23</f>
        <v>4.0474537037037128E-4</v>
      </c>
      <c r="J24" s="45">
        <f t="shared" ref="J24" si="1">$J$19/((H24*24))</f>
        <v>37.88277386088604</v>
      </c>
      <c r="K24" s="26"/>
      <c r="L24" s="91"/>
    </row>
    <row r="25" spans="1:14" s="4" customFormat="1" ht="18.600000000000001" thickBot="1" x14ac:dyDescent="0.3">
      <c r="A25" s="102">
        <v>3</v>
      </c>
      <c r="B25" s="93">
        <v>20</v>
      </c>
      <c r="C25" s="94">
        <v>10129967553</v>
      </c>
      <c r="D25" s="95" t="s">
        <v>106</v>
      </c>
      <c r="E25" s="96">
        <v>38729</v>
      </c>
      <c r="F25" s="97" t="s">
        <v>33</v>
      </c>
      <c r="G25" s="98" t="s">
        <v>125</v>
      </c>
      <c r="H25" s="182">
        <v>1.7421064814814816E-2</v>
      </c>
      <c r="I25" s="182">
        <f t="shared" si="0"/>
        <v>1.3275462962962989E-3</v>
      </c>
      <c r="J25" s="99">
        <f>$J$19/((H25*24))</f>
        <v>35.876107840922678</v>
      </c>
      <c r="K25" s="93"/>
      <c r="L25" s="100"/>
    </row>
    <row r="26" spans="1:14" ht="9" customHeight="1" thickTop="1" thickBot="1" x14ac:dyDescent="0.35">
      <c r="A26" s="71"/>
      <c r="B26" s="85"/>
      <c r="C26" s="85"/>
      <c r="D26" s="86"/>
      <c r="E26" s="87"/>
      <c r="F26" s="88"/>
      <c r="G26" s="87"/>
      <c r="H26" s="89"/>
      <c r="I26" s="89"/>
      <c r="J26" s="46"/>
      <c r="K26" s="89"/>
      <c r="L26" s="89"/>
      <c r="N26"/>
    </row>
    <row r="27" spans="1:14" ht="15" thickTop="1" x14ac:dyDescent="0.25">
      <c r="A27" s="197" t="s">
        <v>5</v>
      </c>
      <c r="B27" s="198"/>
      <c r="C27" s="198"/>
      <c r="D27" s="198"/>
      <c r="E27" s="198"/>
      <c r="F27" s="198"/>
      <c r="G27" s="198" t="s">
        <v>6</v>
      </c>
      <c r="H27" s="198"/>
      <c r="I27" s="198"/>
      <c r="J27" s="198"/>
      <c r="K27" s="198"/>
      <c r="L27" s="199"/>
      <c r="N27"/>
    </row>
    <row r="28" spans="1:14" x14ac:dyDescent="0.25">
      <c r="A28" s="72" t="s">
        <v>98</v>
      </c>
      <c r="B28" s="9"/>
      <c r="C28" s="76"/>
      <c r="D28" s="23"/>
      <c r="E28" s="49"/>
      <c r="F28" s="56"/>
      <c r="G28" s="36" t="s">
        <v>34</v>
      </c>
      <c r="H28" s="101">
        <v>3</v>
      </c>
      <c r="I28" s="49"/>
      <c r="J28" s="50"/>
      <c r="K28" s="47" t="s">
        <v>32</v>
      </c>
      <c r="L28" s="55">
        <f>COUNTIF(F23:F25,"ЗМС")</f>
        <v>0</v>
      </c>
      <c r="N28"/>
    </row>
    <row r="29" spans="1:14" x14ac:dyDescent="0.25">
      <c r="A29" s="72" t="s">
        <v>99</v>
      </c>
      <c r="B29" s="9"/>
      <c r="C29" s="77"/>
      <c r="D29" s="23"/>
      <c r="E29" s="57"/>
      <c r="F29" s="58"/>
      <c r="G29" s="37" t="s">
        <v>27</v>
      </c>
      <c r="H29" s="101">
        <f>H30+H35</f>
        <v>3</v>
      </c>
      <c r="I29" s="51"/>
      <c r="J29" s="52"/>
      <c r="K29" s="47" t="s">
        <v>21</v>
      </c>
      <c r="L29" s="55">
        <f>COUNTIF(F23:F25,"МСМК")</f>
        <v>0</v>
      </c>
      <c r="N29"/>
    </row>
    <row r="30" spans="1:14" x14ac:dyDescent="0.25">
      <c r="A30" s="72" t="s">
        <v>100</v>
      </c>
      <c r="B30" s="9"/>
      <c r="C30" s="39"/>
      <c r="D30" s="23"/>
      <c r="E30" s="57"/>
      <c r="F30" s="58"/>
      <c r="G30" s="37" t="s">
        <v>28</v>
      </c>
      <c r="H30" s="101">
        <f>H31+H32+H33+H34</f>
        <v>3</v>
      </c>
      <c r="I30" s="51"/>
      <c r="J30" s="52"/>
      <c r="K30" s="47" t="s">
        <v>24</v>
      </c>
      <c r="L30" s="55">
        <f>COUNTIF(F23:F25,"МС")</f>
        <v>0</v>
      </c>
      <c r="N30"/>
    </row>
    <row r="31" spans="1:14" x14ac:dyDescent="0.25">
      <c r="A31" s="72" t="s">
        <v>101</v>
      </c>
      <c r="B31" s="9"/>
      <c r="C31" s="39"/>
      <c r="D31" s="23"/>
      <c r="E31" s="57"/>
      <c r="F31" s="58"/>
      <c r="G31" s="37" t="s">
        <v>29</v>
      </c>
      <c r="H31" s="101">
        <f>COUNT(A23:A25)</f>
        <v>3</v>
      </c>
      <c r="I31" s="51"/>
      <c r="J31" s="52"/>
      <c r="K31" s="47" t="s">
        <v>33</v>
      </c>
      <c r="L31" s="55">
        <f>COUNTIF(F23:F25,"КМС")</f>
        <v>3</v>
      </c>
      <c r="N31"/>
    </row>
    <row r="32" spans="1:14" x14ac:dyDescent="0.25">
      <c r="A32" s="72"/>
      <c r="B32" s="9"/>
      <c r="C32" s="39"/>
      <c r="D32" s="23"/>
      <c r="E32" s="57"/>
      <c r="F32" s="58"/>
      <c r="G32" s="37" t="s">
        <v>43</v>
      </c>
      <c r="H32" s="101">
        <f>COUNTIF(A23:A25,"ЛИМ")</f>
        <v>0</v>
      </c>
      <c r="I32" s="51"/>
      <c r="J32" s="52"/>
      <c r="K32" s="47" t="s">
        <v>42</v>
      </c>
      <c r="L32" s="55">
        <f>COUNTIF(F23:F25,"1 СР")</f>
        <v>0</v>
      </c>
      <c r="N32"/>
    </row>
    <row r="33" spans="1:14" x14ac:dyDescent="0.25">
      <c r="A33" s="72"/>
      <c r="B33" s="9"/>
      <c r="C33" s="9"/>
      <c r="D33" s="23"/>
      <c r="E33" s="57"/>
      <c r="F33" s="58"/>
      <c r="G33" s="37" t="s">
        <v>30</v>
      </c>
      <c r="H33" s="101">
        <f>COUNTIF(A23:A25,"НФ")</f>
        <v>0</v>
      </c>
      <c r="I33" s="51"/>
      <c r="J33" s="52"/>
      <c r="K33" s="47" t="s">
        <v>44</v>
      </c>
      <c r="L33" s="55">
        <f>COUNTIF(F23:F25,"2 СР")</f>
        <v>0</v>
      </c>
      <c r="N33"/>
    </row>
    <row r="34" spans="1:14" x14ac:dyDescent="0.25">
      <c r="A34" s="72"/>
      <c r="B34" s="9"/>
      <c r="C34" s="9"/>
      <c r="D34" s="23"/>
      <c r="E34" s="57"/>
      <c r="F34" s="58"/>
      <c r="G34" s="37" t="s">
        <v>35</v>
      </c>
      <c r="H34" s="101">
        <f>COUNTIF(A23:A25,"ДСКВ")</f>
        <v>0</v>
      </c>
      <c r="I34" s="51"/>
      <c r="J34" s="52"/>
      <c r="K34" s="47" t="s">
        <v>47</v>
      </c>
      <c r="L34" s="55">
        <f>COUNTIF(F23:F25,"3 СР")</f>
        <v>0</v>
      </c>
      <c r="N34"/>
    </row>
    <row r="35" spans="1:14" x14ac:dyDescent="0.25">
      <c r="A35" s="72"/>
      <c r="B35" s="9"/>
      <c r="C35" s="9"/>
      <c r="D35" s="23"/>
      <c r="E35" s="59"/>
      <c r="F35" s="60"/>
      <c r="G35" s="37" t="s">
        <v>31</v>
      </c>
      <c r="H35" s="101">
        <f>COUNTIF(A23:A25,"НС")</f>
        <v>0</v>
      </c>
      <c r="I35" s="53"/>
      <c r="J35" s="54"/>
      <c r="K35" s="47"/>
      <c r="L35" s="38"/>
    </row>
    <row r="36" spans="1:14" ht="9.75" customHeight="1" x14ac:dyDescent="0.25">
      <c r="A36" s="57"/>
      <c r="L36" s="16"/>
    </row>
    <row r="37" spans="1:14" ht="15.6" x14ac:dyDescent="0.25">
      <c r="A37" s="200" t="s">
        <v>3</v>
      </c>
      <c r="B37" s="201"/>
      <c r="C37" s="201"/>
      <c r="D37" s="201"/>
      <c r="E37" s="201" t="s">
        <v>12</v>
      </c>
      <c r="F37" s="201"/>
      <c r="G37" s="201"/>
      <c r="H37" s="201"/>
      <c r="I37" s="201" t="s">
        <v>4</v>
      </c>
      <c r="J37" s="201"/>
      <c r="K37" s="201"/>
      <c r="L37" s="207"/>
    </row>
    <row r="38" spans="1:14" x14ac:dyDescent="0.25">
      <c r="A38" s="186"/>
      <c r="B38" s="187"/>
      <c r="C38" s="187"/>
      <c r="D38" s="187"/>
      <c r="E38" s="187"/>
      <c r="F38" s="208"/>
      <c r="G38" s="208"/>
      <c r="H38" s="208"/>
      <c r="I38" s="208"/>
      <c r="J38" s="208"/>
      <c r="K38" s="208"/>
      <c r="L38" s="209"/>
    </row>
    <row r="39" spans="1:14" x14ac:dyDescent="0.25">
      <c r="A39" s="160"/>
      <c r="D39" s="159"/>
      <c r="E39" s="159"/>
      <c r="F39" s="159"/>
      <c r="G39" s="159"/>
      <c r="H39" s="159"/>
      <c r="I39" s="159"/>
      <c r="J39" s="159"/>
      <c r="K39" s="159"/>
      <c r="L39" s="161"/>
    </row>
    <row r="40" spans="1:14" x14ac:dyDescent="0.25">
      <c r="A40" s="160"/>
      <c r="D40" s="159"/>
      <c r="E40" s="159"/>
      <c r="F40" s="159"/>
      <c r="G40" s="159"/>
      <c r="H40" s="159"/>
      <c r="I40" s="159"/>
      <c r="J40" s="159"/>
      <c r="K40" s="159"/>
      <c r="L40" s="161"/>
    </row>
    <row r="41" spans="1:14" x14ac:dyDescent="0.25">
      <c r="A41" s="160"/>
      <c r="D41" s="159"/>
      <c r="E41" s="159"/>
      <c r="F41" s="159"/>
      <c r="G41" s="159"/>
      <c r="H41" s="159"/>
      <c r="I41" s="159"/>
      <c r="J41" s="159"/>
      <c r="K41" s="159"/>
      <c r="L41" s="161"/>
    </row>
    <row r="42" spans="1:14" x14ac:dyDescent="0.25">
      <c r="A42" s="160"/>
      <c r="D42" s="159"/>
      <c r="E42" s="159"/>
      <c r="F42" s="159"/>
      <c r="G42" s="159"/>
      <c r="H42" s="159"/>
      <c r="I42" s="159"/>
      <c r="J42" s="159"/>
      <c r="K42" s="159"/>
      <c r="L42" s="161"/>
    </row>
    <row r="43" spans="1:14" x14ac:dyDescent="0.25">
      <c r="A43" s="186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8"/>
    </row>
    <row r="44" spans="1:14" x14ac:dyDescent="0.25">
      <c r="A44" s="186"/>
      <c r="B44" s="187"/>
      <c r="C44" s="187"/>
      <c r="D44" s="187"/>
      <c r="E44" s="187"/>
      <c r="F44" s="202"/>
      <c r="G44" s="202"/>
      <c r="H44" s="202"/>
      <c r="I44" s="202"/>
      <c r="J44" s="202"/>
      <c r="K44" s="202"/>
      <c r="L44" s="203"/>
    </row>
    <row r="45" spans="1:14" ht="16.2" thickBot="1" x14ac:dyDescent="0.3">
      <c r="A45" s="204"/>
      <c r="B45" s="205"/>
      <c r="C45" s="205"/>
      <c r="D45" s="205"/>
      <c r="E45" s="205" t="str">
        <f>G17</f>
        <v>ЕЛИФЕРОВ А. В.  (ВК, г. ВОРОНЕЖ)</v>
      </c>
      <c r="F45" s="205"/>
      <c r="G45" s="205"/>
      <c r="H45" s="205"/>
      <c r="I45" s="205" t="str">
        <f>G18</f>
        <v>АГАПОВА И.А. (1К, г. ВОРОНЕЖ)</v>
      </c>
      <c r="J45" s="205"/>
      <c r="K45" s="205"/>
      <c r="L45" s="206"/>
    </row>
    <row r="46" spans="1:14" ht="14.4" thickTop="1" x14ac:dyDescent="0.25">
      <c r="A46" s="57"/>
    </row>
    <row r="47" spans="1:14" x14ac:dyDescent="0.25">
      <c r="A47" s="57"/>
    </row>
    <row r="48" spans="1:14" x14ac:dyDescent="0.25">
      <c r="A48" s="57"/>
    </row>
    <row r="49" spans="1:1" x14ac:dyDescent="0.25">
      <c r="A49" s="57"/>
    </row>
    <row r="50" spans="1:1" x14ac:dyDescent="0.25">
      <c r="A50" s="57"/>
    </row>
    <row r="51" spans="1:1" x14ac:dyDescent="0.25">
      <c r="A51" s="57"/>
    </row>
    <row r="52" spans="1:1" x14ac:dyDescent="0.25">
      <c r="A52" s="57"/>
    </row>
    <row r="53" spans="1:1" x14ac:dyDescent="0.25">
      <c r="A53" s="57"/>
    </row>
    <row r="54" spans="1:1" x14ac:dyDescent="0.25">
      <c r="A54" s="57"/>
    </row>
    <row r="55" spans="1:1" x14ac:dyDescent="0.25">
      <c r="A55" s="57"/>
    </row>
    <row r="56" spans="1:1" x14ac:dyDescent="0.25">
      <c r="A56" s="57"/>
    </row>
    <row r="57" spans="1:1" x14ac:dyDescent="0.25">
      <c r="A57" s="57"/>
    </row>
    <row r="58" spans="1:1" x14ac:dyDescent="0.25">
      <c r="A58" s="57"/>
    </row>
    <row r="59" spans="1:1" x14ac:dyDescent="0.25">
      <c r="A59" s="57"/>
    </row>
    <row r="60" spans="1:1" x14ac:dyDescent="0.25">
      <c r="A60" s="57"/>
    </row>
    <row r="61" spans="1:1" x14ac:dyDescent="0.25">
      <c r="A61" s="57"/>
    </row>
    <row r="62" spans="1:1" x14ac:dyDescent="0.25">
      <c r="A62" s="57"/>
    </row>
    <row r="63" spans="1:1" x14ac:dyDescent="0.25">
      <c r="A63" s="57"/>
    </row>
    <row r="64" spans="1:1" x14ac:dyDescent="0.25">
      <c r="A64" s="57"/>
    </row>
    <row r="65" spans="1:7" x14ac:dyDescent="0.25">
      <c r="A65" s="57"/>
    </row>
    <row r="66" spans="1:7" x14ac:dyDescent="0.25">
      <c r="A66" s="57"/>
    </row>
    <row r="67" spans="1:7" x14ac:dyDescent="0.25">
      <c r="A67" s="57"/>
    </row>
    <row r="68" spans="1:7" x14ac:dyDescent="0.25">
      <c r="A68" s="57"/>
    </row>
    <row r="69" spans="1:7" x14ac:dyDescent="0.25">
      <c r="A69" s="57"/>
      <c r="G69"/>
    </row>
    <row r="70" spans="1:7" x14ac:dyDescent="0.25">
      <c r="A70" s="57"/>
      <c r="G70"/>
    </row>
    <row r="71" spans="1:7" x14ac:dyDescent="0.25">
      <c r="A71" s="57"/>
      <c r="G71"/>
    </row>
    <row r="72" spans="1:7" x14ac:dyDescent="0.25">
      <c r="A72" s="57"/>
      <c r="G72"/>
    </row>
    <row r="73" spans="1:7" x14ac:dyDescent="0.25">
      <c r="A73" s="57"/>
      <c r="G73"/>
    </row>
    <row r="74" spans="1:7" x14ac:dyDescent="0.25">
      <c r="A74" s="57"/>
      <c r="G74"/>
    </row>
    <row r="75" spans="1:7" x14ac:dyDescent="0.25">
      <c r="A75" s="57"/>
      <c r="G75"/>
    </row>
    <row r="76" spans="1:7" x14ac:dyDescent="0.25">
      <c r="A76" s="57"/>
      <c r="G76"/>
    </row>
    <row r="77" spans="1:7" x14ac:dyDescent="0.25">
      <c r="A77" s="57"/>
      <c r="G77"/>
    </row>
    <row r="78" spans="1:7" x14ac:dyDescent="0.25">
      <c r="A78" s="57"/>
      <c r="G78"/>
    </row>
    <row r="79" spans="1:7" x14ac:dyDescent="0.25">
      <c r="A79" s="57"/>
      <c r="G79"/>
    </row>
    <row r="80" spans="1:7" x14ac:dyDescent="0.25">
      <c r="A80" s="57"/>
      <c r="G80"/>
    </row>
    <row r="81" spans="1:7" x14ac:dyDescent="0.25">
      <c r="A81" s="57"/>
      <c r="G81"/>
    </row>
    <row r="82" spans="1:7" x14ac:dyDescent="0.25">
      <c r="A82" s="57"/>
      <c r="G82"/>
    </row>
    <row r="83" spans="1:7" x14ac:dyDescent="0.25">
      <c r="A83" s="57"/>
      <c r="G83"/>
    </row>
    <row r="84" spans="1:7" x14ac:dyDescent="0.25">
      <c r="A84" s="57"/>
      <c r="G84"/>
    </row>
    <row r="85" spans="1:7" x14ac:dyDescent="0.25">
      <c r="A85" s="57"/>
      <c r="G85"/>
    </row>
    <row r="86" spans="1:7" x14ac:dyDescent="0.25">
      <c r="A86" s="57"/>
      <c r="G86"/>
    </row>
    <row r="87" spans="1:7" x14ac:dyDescent="0.25">
      <c r="A87" s="57"/>
      <c r="G87"/>
    </row>
    <row r="88" spans="1:7" x14ac:dyDescent="0.25">
      <c r="A88" s="57"/>
      <c r="G88"/>
    </row>
    <row r="89" spans="1:7" x14ac:dyDescent="0.25">
      <c r="A89" s="57"/>
      <c r="G89"/>
    </row>
    <row r="90" spans="1:7" x14ac:dyDescent="0.25">
      <c r="A90" s="57"/>
      <c r="G90"/>
    </row>
    <row r="91" spans="1:7" x14ac:dyDescent="0.25">
      <c r="A91" s="57"/>
      <c r="G91"/>
    </row>
    <row r="92" spans="1:7" x14ac:dyDescent="0.25">
      <c r="A92" s="57"/>
      <c r="G92"/>
    </row>
    <row r="93" spans="1:7" x14ac:dyDescent="0.25">
      <c r="A93" s="57"/>
      <c r="G93"/>
    </row>
    <row r="94" spans="1:7" x14ac:dyDescent="0.25">
      <c r="A94" s="57"/>
      <c r="G94"/>
    </row>
    <row r="95" spans="1:7" x14ac:dyDescent="0.25">
      <c r="A95" s="57"/>
      <c r="G95"/>
    </row>
    <row r="96" spans="1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</sheetData>
  <mergeCells count="40">
    <mergeCell ref="A44:E44"/>
    <mergeCell ref="F44:L44"/>
    <mergeCell ref="A45:D45"/>
    <mergeCell ref="E45:H45"/>
    <mergeCell ref="I45:L45"/>
    <mergeCell ref="F21:F22"/>
    <mergeCell ref="G21:G22"/>
    <mergeCell ref="A43:E43"/>
    <mergeCell ref="F43:L43"/>
    <mergeCell ref="H21:H22"/>
    <mergeCell ref="I21:I22"/>
    <mergeCell ref="J21:J22"/>
    <mergeCell ref="K21:K22"/>
    <mergeCell ref="L21:L22"/>
    <mergeCell ref="A27:F27"/>
    <mergeCell ref="G27:L27"/>
    <mergeCell ref="A37:D37"/>
    <mergeCell ref="E37:H37"/>
    <mergeCell ref="I37:L37"/>
    <mergeCell ref="A38:E38"/>
    <mergeCell ref="F38:L38"/>
    <mergeCell ref="A21:A22"/>
    <mergeCell ref="B21:B22"/>
    <mergeCell ref="C21:C22"/>
    <mergeCell ref="D21:D22"/>
    <mergeCell ref="E21:E22"/>
    <mergeCell ref="H15:L15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</mergeCells>
  <conditionalFormatting sqref="B1 B6:B7 B9:B11 B13:B14 B16:B1048576">
    <cfRule type="duplicateValues" dxfId="34" priority="7"/>
  </conditionalFormatting>
  <conditionalFormatting sqref="B1:B14 B16:B1048576">
    <cfRule type="duplicateValues" dxfId="33" priority="3"/>
  </conditionalFormatting>
  <conditionalFormatting sqref="B2">
    <cfRule type="duplicateValues" dxfId="32" priority="6"/>
  </conditionalFormatting>
  <conditionalFormatting sqref="B3">
    <cfRule type="duplicateValues" dxfId="31" priority="5"/>
  </conditionalFormatting>
  <conditionalFormatting sqref="B4">
    <cfRule type="duplicateValues" dxfId="30" priority="4"/>
  </conditionalFormatting>
  <conditionalFormatting sqref="B15">
    <cfRule type="duplicateValues" dxfId="29" priority="2"/>
  </conditionalFormatting>
  <conditionalFormatting sqref="B15">
    <cfRule type="duplicateValues" dxfId="28" priority="1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6841-375B-4019-8C67-62C28072AE96}">
  <sheetPr>
    <tabColor theme="3" tint="-0.249977111117893"/>
    <pageSetUpPr fitToPage="1"/>
  </sheetPr>
  <dimension ref="A1:Q131"/>
  <sheetViews>
    <sheetView view="pageBreakPreview" topLeftCell="A30" zoomScale="62" zoomScaleNormal="100" zoomScaleSheetLayoutView="62" workbookViewId="0">
      <selection activeCell="I23" sqref="I23"/>
    </sheetView>
  </sheetViews>
  <sheetFormatPr defaultColWidth="9.109375" defaultRowHeight="13.8" x14ac:dyDescent="0.25"/>
  <cols>
    <col min="1" max="1" width="7" style="1" customWidth="1"/>
    <col min="2" max="2" width="7" style="166" customWidth="1"/>
    <col min="3" max="3" width="13.33203125" style="166" customWidth="1"/>
    <col min="4" max="4" width="27.88671875" style="1" customWidth="1"/>
    <col min="5" max="5" width="11.6640625" style="1" customWidth="1"/>
    <col min="6" max="6" width="9.6640625" style="1" customWidth="1"/>
    <col min="7" max="7" width="33.5546875" style="1" customWidth="1"/>
    <col min="8" max="8" width="13.109375" style="1" customWidth="1"/>
    <col min="9" max="9" width="14" style="1" customWidth="1"/>
    <col min="10" max="10" width="11" style="48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7" ht="15.75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7" ht="15.75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7" ht="2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7" ht="12" customHeight="1" x14ac:dyDescent="0.3">
      <c r="A5" s="187" t="s">
        <v>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O5" s="22"/>
    </row>
    <row r="6" spans="1:17" s="2" customFormat="1" ht="28.8" x14ac:dyDescent="0.3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Q6" s="22"/>
    </row>
    <row r="7" spans="1:1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7" s="2" customFormat="1" ht="9" customHeight="1" thickBot="1" x14ac:dyDescent="0.3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7" ht="19.5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7" ht="18" customHeight="1" x14ac:dyDescent="0.25">
      <c r="A10" s="227" t="s">
        <v>83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7" ht="19.5" customHeight="1" x14ac:dyDescent="0.25">
      <c r="A11" s="227" t="s">
        <v>108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7" ht="5.25" customHeight="1" x14ac:dyDescent="0.25">
      <c r="A12" s="217" t="s">
        <v>45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7" ht="15.6" x14ac:dyDescent="0.3">
      <c r="A13" s="40" t="s">
        <v>50</v>
      </c>
      <c r="B13" s="19"/>
      <c r="C13" s="19"/>
      <c r="D13" s="62"/>
      <c r="E13" s="5"/>
      <c r="F13" s="5"/>
      <c r="G13" s="31" t="s">
        <v>85</v>
      </c>
      <c r="H13" s="70"/>
      <c r="I13" s="5"/>
      <c r="J13" s="41"/>
      <c r="K13" s="28"/>
      <c r="L13" s="29" t="s">
        <v>46</v>
      </c>
    </row>
    <row r="14" spans="1:17" ht="15.6" x14ac:dyDescent="0.3">
      <c r="A14" s="17" t="s">
        <v>86</v>
      </c>
      <c r="B14" s="12"/>
      <c r="C14" s="12"/>
      <c r="D14" s="67"/>
      <c r="E14" s="6"/>
      <c r="F14" s="6"/>
      <c r="G14" s="7" t="s">
        <v>78</v>
      </c>
      <c r="H14" s="6"/>
      <c r="I14" s="6"/>
      <c r="J14" s="42"/>
      <c r="K14" s="30"/>
      <c r="L14" s="66" t="s">
        <v>107</v>
      </c>
    </row>
    <row r="15" spans="1:1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6"/>
    </row>
    <row r="16" spans="1:17" ht="14.4" x14ac:dyDescent="0.25">
      <c r="A16" s="18" t="s">
        <v>18</v>
      </c>
      <c r="B16" s="14"/>
      <c r="C16" s="14"/>
      <c r="D16" s="11"/>
      <c r="E16" s="8"/>
      <c r="F16" s="11"/>
      <c r="G16" s="10" t="s">
        <v>45</v>
      </c>
      <c r="H16" s="35" t="s">
        <v>87</v>
      </c>
      <c r="I16" s="8"/>
      <c r="J16" s="43"/>
      <c r="K16" s="8"/>
      <c r="L16" s="75"/>
    </row>
    <row r="17" spans="1:12" ht="14.4" x14ac:dyDescent="0.25">
      <c r="A17" s="18" t="s">
        <v>19</v>
      </c>
      <c r="B17" s="14"/>
      <c r="C17" s="14"/>
      <c r="D17" s="10"/>
      <c r="E17" s="8"/>
      <c r="F17" s="11"/>
      <c r="G17" s="10" t="s">
        <v>51</v>
      </c>
      <c r="H17" s="35" t="s">
        <v>40</v>
      </c>
      <c r="I17" s="8"/>
      <c r="J17" s="43"/>
      <c r="K17" s="8"/>
      <c r="L17" s="34">
        <v>5</v>
      </c>
    </row>
    <row r="18" spans="1:12" ht="14.4" x14ac:dyDescent="0.25">
      <c r="A18" s="18" t="s">
        <v>20</v>
      </c>
      <c r="B18" s="14"/>
      <c r="C18" s="14"/>
      <c r="D18" s="10"/>
      <c r="E18" s="8"/>
      <c r="F18" s="11"/>
      <c r="G18" s="10" t="s">
        <v>52</v>
      </c>
      <c r="H18" s="35" t="s">
        <v>41</v>
      </c>
      <c r="I18" s="8"/>
      <c r="J18" s="43"/>
      <c r="K18" s="8"/>
      <c r="L18" s="34">
        <v>9</v>
      </c>
    </row>
    <row r="19" spans="1:12" ht="16.2" thickBot="1" x14ac:dyDescent="0.3">
      <c r="A19" s="18" t="s">
        <v>16</v>
      </c>
      <c r="B19" s="15"/>
      <c r="C19" s="15"/>
      <c r="D19" s="74"/>
      <c r="E19" s="9"/>
      <c r="F19" s="9"/>
      <c r="G19" s="10" t="s">
        <v>88</v>
      </c>
      <c r="H19" s="35" t="s">
        <v>39</v>
      </c>
      <c r="I19" s="8"/>
      <c r="J19" s="78">
        <v>15</v>
      </c>
      <c r="K19" s="119"/>
      <c r="L19" s="173" t="s">
        <v>84</v>
      </c>
    </row>
    <row r="20" spans="1:12" ht="9.75" customHeight="1" thickTop="1" thickBot="1" x14ac:dyDescent="0.3">
      <c r="A20" s="24"/>
      <c r="B20" s="21"/>
      <c r="C20" s="21"/>
      <c r="D20" s="20"/>
      <c r="E20" s="20"/>
      <c r="F20" s="20"/>
      <c r="G20" s="20"/>
      <c r="H20" s="20"/>
      <c r="I20" s="20"/>
      <c r="J20" s="44"/>
      <c r="K20" s="20"/>
      <c r="L20" s="25"/>
    </row>
    <row r="21" spans="1:12" s="3" customFormat="1" ht="21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189" t="s">
        <v>37</v>
      </c>
      <c r="F21" s="189" t="s">
        <v>9</v>
      </c>
      <c r="G21" s="189" t="s">
        <v>14</v>
      </c>
      <c r="H21" s="189" t="s">
        <v>8</v>
      </c>
      <c r="I21" s="189" t="s">
        <v>26</v>
      </c>
      <c r="J21" s="191" t="s">
        <v>23</v>
      </c>
      <c r="K21" s="193" t="s">
        <v>25</v>
      </c>
      <c r="L21" s="195" t="s">
        <v>15</v>
      </c>
    </row>
    <row r="22" spans="1:12" s="3" customFormat="1" ht="13.5" customHeight="1" x14ac:dyDescent="0.25">
      <c r="A22" s="214"/>
      <c r="B22" s="190"/>
      <c r="C22" s="190"/>
      <c r="D22" s="190"/>
      <c r="E22" s="190"/>
      <c r="F22" s="190"/>
      <c r="G22" s="190"/>
      <c r="H22" s="190"/>
      <c r="I22" s="190"/>
      <c r="J22" s="192"/>
      <c r="K22" s="194"/>
      <c r="L22" s="196"/>
    </row>
    <row r="23" spans="1:12" s="4" customFormat="1" ht="18" x14ac:dyDescent="0.25">
      <c r="A23" s="90" t="s">
        <v>109</v>
      </c>
      <c r="B23" s="32">
        <v>43</v>
      </c>
      <c r="C23" s="32">
        <v>10117684020</v>
      </c>
      <c r="D23" s="33" t="s">
        <v>110</v>
      </c>
      <c r="E23" s="68">
        <v>39268</v>
      </c>
      <c r="F23" s="27" t="s">
        <v>33</v>
      </c>
      <c r="G23" s="132" t="s">
        <v>111</v>
      </c>
      <c r="H23" s="156">
        <v>1.5792245370370373E-2</v>
      </c>
      <c r="I23" s="156">
        <f>H23-$H$23</f>
        <v>0</v>
      </c>
      <c r="J23" s="45">
        <f t="shared" ref="J23:J27" si="0">$J$19/((H23*24))</f>
        <v>39.576386089633175</v>
      </c>
      <c r="K23" s="26"/>
      <c r="L23" s="91"/>
    </row>
    <row r="24" spans="1:12" s="4" customFormat="1" ht="18" x14ac:dyDescent="0.25">
      <c r="A24" s="92">
        <v>1</v>
      </c>
      <c r="B24" s="32">
        <v>42</v>
      </c>
      <c r="C24" s="32">
        <v>10139118794</v>
      </c>
      <c r="D24" s="33" t="s">
        <v>112</v>
      </c>
      <c r="E24" s="68">
        <v>40038</v>
      </c>
      <c r="F24" s="27" t="s">
        <v>42</v>
      </c>
      <c r="G24" s="132" t="s">
        <v>125</v>
      </c>
      <c r="H24" s="156">
        <v>1.6831134259259261E-2</v>
      </c>
      <c r="I24" s="156">
        <f t="shared" ref="I24:I45" si="1">H24-$H$23</f>
        <v>1.0388888888888878E-3</v>
      </c>
      <c r="J24" s="45">
        <f t="shared" si="0"/>
        <v>37.133563928180934</v>
      </c>
      <c r="K24" s="26" t="s">
        <v>33</v>
      </c>
      <c r="L24" s="91"/>
    </row>
    <row r="25" spans="1:12" s="4" customFormat="1" ht="18" x14ac:dyDescent="0.25">
      <c r="A25" s="90">
        <v>2</v>
      </c>
      <c r="B25" s="26">
        <v>25</v>
      </c>
      <c r="C25" s="32">
        <v>10129964624</v>
      </c>
      <c r="D25" s="33" t="s">
        <v>67</v>
      </c>
      <c r="E25" s="68">
        <v>39591</v>
      </c>
      <c r="F25" s="27" t="s">
        <v>33</v>
      </c>
      <c r="G25" s="132" t="s">
        <v>54</v>
      </c>
      <c r="H25" s="156">
        <v>1.7176157407407407E-2</v>
      </c>
      <c r="I25" s="156">
        <f t="shared" si="1"/>
        <v>1.3839120370370342E-3</v>
      </c>
      <c r="J25" s="45">
        <f t="shared" si="0"/>
        <v>36.38764976213259</v>
      </c>
      <c r="K25" s="26" t="s">
        <v>33</v>
      </c>
      <c r="L25" s="91"/>
    </row>
    <row r="26" spans="1:12" s="4" customFormat="1" ht="18" x14ac:dyDescent="0.25">
      <c r="A26" s="92">
        <v>3</v>
      </c>
      <c r="B26" s="26">
        <v>46</v>
      </c>
      <c r="C26" s="32">
        <v>10113497256</v>
      </c>
      <c r="D26" s="33" t="s">
        <v>113</v>
      </c>
      <c r="E26" s="68">
        <v>39737</v>
      </c>
      <c r="F26" s="27" t="s">
        <v>42</v>
      </c>
      <c r="G26" s="132" t="s">
        <v>104</v>
      </c>
      <c r="H26" s="156">
        <v>1.7218518518518518E-2</v>
      </c>
      <c r="I26" s="156">
        <f t="shared" si="1"/>
        <v>1.4262731481481453E-3</v>
      </c>
      <c r="J26" s="45">
        <f t="shared" si="0"/>
        <v>36.298128629812865</v>
      </c>
      <c r="K26" s="26" t="s">
        <v>33</v>
      </c>
      <c r="L26" s="91"/>
    </row>
    <row r="27" spans="1:12" s="4" customFormat="1" ht="18" x14ac:dyDescent="0.25">
      <c r="A27" s="90">
        <v>4</v>
      </c>
      <c r="B27" s="26">
        <v>24</v>
      </c>
      <c r="C27" s="32">
        <v>10124554044</v>
      </c>
      <c r="D27" s="33" t="s">
        <v>68</v>
      </c>
      <c r="E27" s="68">
        <v>39404</v>
      </c>
      <c r="F27" s="27" t="s">
        <v>33</v>
      </c>
      <c r="G27" s="132" t="s">
        <v>54</v>
      </c>
      <c r="H27" s="156">
        <v>1.7356365740740742E-2</v>
      </c>
      <c r="I27" s="156">
        <f t="shared" si="1"/>
        <v>1.5641203703703685E-3</v>
      </c>
      <c r="J27" s="45">
        <f t="shared" si="0"/>
        <v>36.009842690335361</v>
      </c>
      <c r="K27" s="26" t="s">
        <v>33</v>
      </c>
      <c r="L27" s="91"/>
    </row>
    <row r="28" spans="1:12" s="4" customFormat="1" ht="18" x14ac:dyDescent="0.25">
      <c r="A28" s="92">
        <v>5</v>
      </c>
      <c r="B28" s="26">
        <v>32</v>
      </c>
      <c r="C28" s="32">
        <v>10130996258</v>
      </c>
      <c r="D28" s="33" t="s">
        <v>72</v>
      </c>
      <c r="E28" s="68">
        <v>39890</v>
      </c>
      <c r="F28" s="27" t="s">
        <v>44</v>
      </c>
      <c r="G28" s="132" t="s">
        <v>54</v>
      </c>
      <c r="H28" s="156">
        <v>1.7452430555555554E-2</v>
      </c>
      <c r="I28" s="156">
        <f t="shared" si="1"/>
        <v>1.6601851851851812E-3</v>
      </c>
      <c r="J28" s="45">
        <f t="shared" ref="J28:J45" si="2">$J$19/((H28*24))</f>
        <v>35.811630821876925</v>
      </c>
      <c r="K28" s="26" t="s">
        <v>33</v>
      </c>
      <c r="L28" s="91"/>
    </row>
    <row r="29" spans="1:12" s="4" customFormat="1" ht="18" x14ac:dyDescent="0.25">
      <c r="A29" s="90">
        <v>6</v>
      </c>
      <c r="B29" s="26">
        <v>30</v>
      </c>
      <c r="C29" s="32">
        <v>10119972109</v>
      </c>
      <c r="D29" s="33" t="s">
        <v>70</v>
      </c>
      <c r="E29" s="68">
        <v>39525</v>
      </c>
      <c r="F29" s="27" t="s">
        <v>33</v>
      </c>
      <c r="G29" s="132" t="s">
        <v>54</v>
      </c>
      <c r="H29" s="156">
        <v>1.800011574074074E-2</v>
      </c>
      <c r="I29" s="156">
        <f t="shared" si="1"/>
        <v>2.207870370370367E-3</v>
      </c>
      <c r="J29" s="45">
        <f t="shared" si="2"/>
        <v>34.721998958340038</v>
      </c>
      <c r="K29" s="26"/>
      <c r="L29" s="91"/>
    </row>
    <row r="30" spans="1:12" s="4" customFormat="1" ht="18" x14ac:dyDescent="0.25">
      <c r="A30" s="92">
        <v>7</v>
      </c>
      <c r="B30" s="26">
        <v>39</v>
      </c>
      <c r="C30" s="32">
        <v>10113497761</v>
      </c>
      <c r="D30" s="33" t="s">
        <v>71</v>
      </c>
      <c r="E30" s="68">
        <v>39114</v>
      </c>
      <c r="F30" s="27" t="s">
        <v>42</v>
      </c>
      <c r="G30" s="132" t="s">
        <v>55</v>
      </c>
      <c r="H30" s="156">
        <v>1.8076041666666664E-2</v>
      </c>
      <c r="I30" s="156">
        <f t="shared" si="1"/>
        <v>2.2837962962962907E-3</v>
      </c>
      <c r="J30" s="45">
        <f t="shared" si="2"/>
        <v>34.576153979139065</v>
      </c>
      <c r="K30" s="26"/>
      <c r="L30" s="91"/>
    </row>
    <row r="31" spans="1:12" s="4" customFormat="1" ht="18" x14ac:dyDescent="0.25">
      <c r="A31" s="90" t="s">
        <v>109</v>
      </c>
      <c r="B31" s="26">
        <v>38</v>
      </c>
      <c r="C31" s="32"/>
      <c r="D31" s="33" t="s">
        <v>114</v>
      </c>
      <c r="E31" s="68">
        <v>40249</v>
      </c>
      <c r="F31" s="27" t="s">
        <v>44</v>
      </c>
      <c r="G31" s="132" t="s">
        <v>54</v>
      </c>
      <c r="H31" s="156">
        <v>1.819074074074074E-2</v>
      </c>
      <c r="I31" s="156">
        <f t="shared" si="1"/>
        <v>2.3984953703703668E-3</v>
      </c>
      <c r="J31" s="45">
        <f t="shared" si="2"/>
        <v>34.358139061386545</v>
      </c>
      <c r="K31" s="26"/>
      <c r="L31" s="91"/>
    </row>
    <row r="32" spans="1:12" s="4" customFormat="1" ht="18" x14ac:dyDescent="0.25">
      <c r="A32" s="92">
        <v>8</v>
      </c>
      <c r="B32" s="26">
        <v>41</v>
      </c>
      <c r="C32" s="32">
        <v>10126133023</v>
      </c>
      <c r="D32" s="33" t="s">
        <v>115</v>
      </c>
      <c r="E32" s="68">
        <v>39690</v>
      </c>
      <c r="F32" s="27" t="s">
        <v>33</v>
      </c>
      <c r="G32" s="132" t="s">
        <v>125</v>
      </c>
      <c r="H32" s="156">
        <v>1.8402662037037037E-2</v>
      </c>
      <c r="I32" s="156">
        <f t="shared" si="1"/>
        <v>2.6104166666666637E-3</v>
      </c>
      <c r="J32" s="45">
        <f t="shared" si="2"/>
        <v>33.962477751432402</v>
      </c>
      <c r="K32" s="26"/>
      <c r="L32" s="91"/>
    </row>
    <row r="33" spans="1:14" s="4" customFormat="1" ht="18" x14ac:dyDescent="0.25">
      <c r="A33" s="90">
        <v>9</v>
      </c>
      <c r="B33" s="26">
        <v>26</v>
      </c>
      <c r="C33" s="32">
        <v>10130179943</v>
      </c>
      <c r="D33" s="33" t="s">
        <v>69</v>
      </c>
      <c r="E33" s="68">
        <v>39478</v>
      </c>
      <c r="F33" s="27" t="s">
        <v>42</v>
      </c>
      <c r="G33" s="132" t="s">
        <v>54</v>
      </c>
      <c r="H33" s="156">
        <v>1.8440856481481482E-2</v>
      </c>
      <c r="I33" s="156">
        <f t="shared" si="1"/>
        <v>2.6486111111111085E-3</v>
      </c>
      <c r="J33" s="45">
        <f t="shared" si="2"/>
        <v>33.892135141750721</v>
      </c>
      <c r="K33" s="26"/>
      <c r="L33" s="91"/>
    </row>
    <row r="34" spans="1:14" s="4" customFormat="1" ht="18" x14ac:dyDescent="0.25">
      <c r="A34" s="92">
        <v>10</v>
      </c>
      <c r="B34" s="26">
        <v>36</v>
      </c>
      <c r="C34" s="32">
        <v>10055095374</v>
      </c>
      <c r="D34" s="33" t="s">
        <v>116</v>
      </c>
      <c r="E34" s="68">
        <v>39934</v>
      </c>
      <c r="F34" s="27" t="s">
        <v>44</v>
      </c>
      <c r="G34" s="132" t="s">
        <v>54</v>
      </c>
      <c r="H34" s="156">
        <v>1.8524074074074075E-2</v>
      </c>
      <c r="I34" s="156">
        <f t="shared" si="1"/>
        <v>2.7318287037037016E-3</v>
      </c>
      <c r="J34" s="45">
        <f t="shared" si="2"/>
        <v>33.739878036589019</v>
      </c>
      <c r="K34" s="26"/>
      <c r="L34" s="91"/>
    </row>
    <row r="35" spans="1:14" s="4" customFormat="1" ht="18" x14ac:dyDescent="0.25">
      <c r="A35" s="92">
        <v>11</v>
      </c>
      <c r="B35" s="26">
        <v>27</v>
      </c>
      <c r="C35" s="32">
        <v>10116809808</v>
      </c>
      <c r="D35" s="33" t="s">
        <v>74</v>
      </c>
      <c r="E35" s="68">
        <v>39733</v>
      </c>
      <c r="F35" s="27" t="s">
        <v>42</v>
      </c>
      <c r="G35" s="132" t="s">
        <v>54</v>
      </c>
      <c r="H35" s="156">
        <v>1.8564583333333332E-2</v>
      </c>
      <c r="I35" s="156">
        <f t="shared" si="1"/>
        <v>2.7723379629629591E-3</v>
      </c>
      <c r="J35" s="45">
        <f t="shared" si="2"/>
        <v>33.666255190214343</v>
      </c>
      <c r="K35" s="26"/>
      <c r="L35" s="91"/>
    </row>
    <row r="36" spans="1:14" s="4" customFormat="1" ht="18" x14ac:dyDescent="0.25">
      <c r="A36" s="90">
        <v>12</v>
      </c>
      <c r="B36" s="26">
        <v>28</v>
      </c>
      <c r="C36" s="32">
        <v>10142055268</v>
      </c>
      <c r="D36" s="33" t="s">
        <v>73</v>
      </c>
      <c r="E36" s="68">
        <v>39565</v>
      </c>
      <c r="F36" s="27" t="s">
        <v>44</v>
      </c>
      <c r="G36" s="132" t="s">
        <v>54</v>
      </c>
      <c r="H36" s="156">
        <v>1.8919212962962961E-2</v>
      </c>
      <c r="I36" s="156">
        <f t="shared" si="1"/>
        <v>3.1269675925925874E-3</v>
      </c>
      <c r="J36" s="45">
        <f t="shared" si="2"/>
        <v>33.035200841785866</v>
      </c>
      <c r="K36" s="26"/>
      <c r="L36" s="91"/>
    </row>
    <row r="37" spans="1:14" s="4" customFormat="1" ht="18" x14ac:dyDescent="0.25">
      <c r="A37" s="92" t="s">
        <v>109</v>
      </c>
      <c r="B37" s="26">
        <v>19</v>
      </c>
      <c r="C37" s="32">
        <v>10130755980</v>
      </c>
      <c r="D37" s="33" t="s">
        <v>117</v>
      </c>
      <c r="E37" s="68">
        <v>40244</v>
      </c>
      <c r="F37" s="27" t="s">
        <v>33</v>
      </c>
      <c r="G37" s="132" t="s">
        <v>54</v>
      </c>
      <c r="H37" s="156">
        <v>1.9146643518518518E-2</v>
      </c>
      <c r="I37" s="156">
        <f t="shared" si="1"/>
        <v>3.3543981481481445E-3</v>
      </c>
      <c r="J37" s="45">
        <f t="shared" si="2"/>
        <v>32.642797125015868</v>
      </c>
      <c r="K37" s="26"/>
      <c r="L37" s="91"/>
    </row>
    <row r="38" spans="1:14" s="4" customFormat="1" ht="18" x14ac:dyDescent="0.25">
      <c r="A38" s="90">
        <v>13</v>
      </c>
      <c r="B38" s="26">
        <v>31</v>
      </c>
      <c r="C38" s="32">
        <v>10128815576</v>
      </c>
      <c r="D38" s="33" t="s">
        <v>76</v>
      </c>
      <c r="E38" s="68">
        <v>39699</v>
      </c>
      <c r="F38" s="27" t="s">
        <v>44</v>
      </c>
      <c r="G38" s="132" t="s">
        <v>54</v>
      </c>
      <c r="H38" s="156">
        <v>1.9161805555555553E-2</v>
      </c>
      <c r="I38" s="156">
        <f t="shared" si="1"/>
        <v>3.3695601851851803E-3</v>
      </c>
      <c r="J38" s="45">
        <f t="shared" si="2"/>
        <v>32.616968071612369</v>
      </c>
      <c r="K38" s="26"/>
      <c r="L38" s="91"/>
    </row>
    <row r="39" spans="1:14" s="4" customFormat="1" ht="18" x14ac:dyDescent="0.25">
      <c r="A39" s="92">
        <v>14</v>
      </c>
      <c r="B39" s="26">
        <v>47</v>
      </c>
      <c r="C39" s="32">
        <v>10143188855</v>
      </c>
      <c r="D39" s="33" t="s">
        <v>118</v>
      </c>
      <c r="E39" s="68">
        <v>40033</v>
      </c>
      <c r="F39" s="27" t="s">
        <v>44</v>
      </c>
      <c r="G39" s="132" t="s">
        <v>119</v>
      </c>
      <c r="H39" s="156">
        <v>1.9202314814814814E-2</v>
      </c>
      <c r="I39" s="156">
        <f t="shared" si="1"/>
        <v>3.4100694444444413E-3</v>
      </c>
      <c r="J39" s="45">
        <f t="shared" si="2"/>
        <v>32.548159220772959</v>
      </c>
      <c r="K39" s="26"/>
      <c r="L39" s="91"/>
    </row>
    <row r="40" spans="1:14" s="4" customFormat="1" ht="18" x14ac:dyDescent="0.25">
      <c r="A40" s="90">
        <v>15</v>
      </c>
      <c r="B40" s="26">
        <v>48</v>
      </c>
      <c r="C40" s="32">
        <v>10133583633</v>
      </c>
      <c r="D40" s="33" t="s">
        <v>120</v>
      </c>
      <c r="E40" s="68">
        <v>40057</v>
      </c>
      <c r="F40" s="27" t="s">
        <v>44</v>
      </c>
      <c r="G40" s="132" t="s">
        <v>119</v>
      </c>
      <c r="H40" s="156">
        <v>1.9634722222222224E-2</v>
      </c>
      <c r="I40" s="156">
        <f t="shared" si="1"/>
        <v>3.8424768518518504E-3</v>
      </c>
      <c r="J40" s="45">
        <f t="shared" si="2"/>
        <v>31.831364504491756</v>
      </c>
      <c r="K40" s="26"/>
      <c r="L40" s="91"/>
    </row>
    <row r="41" spans="1:14" s="4" customFormat="1" ht="18" x14ac:dyDescent="0.25">
      <c r="A41" s="92">
        <v>16</v>
      </c>
      <c r="B41" s="26">
        <v>34</v>
      </c>
      <c r="C41" s="32">
        <v>10142218047</v>
      </c>
      <c r="D41" s="33" t="s">
        <v>121</v>
      </c>
      <c r="E41" s="68">
        <v>40035</v>
      </c>
      <c r="F41" s="27" t="s">
        <v>44</v>
      </c>
      <c r="G41" s="132" t="s">
        <v>54</v>
      </c>
      <c r="H41" s="156">
        <v>1.9692361111111108E-2</v>
      </c>
      <c r="I41" s="156">
        <f t="shared" si="1"/>
        <v>3.9001157407407352E-3</v>
      </c>
      <c r="J41" s="45">
        <f t="shared" si="2"/>
        <v>31.738195154635545</v>
      </c>
      <c r="K41" s="26"/>
      <c r="L41" s="91"/>
    </row>
    <row r="42" spans="1:14" s="4" customFormat="1" ht="18" x14ac:dyDescent="0.25">
      <c r="A42" s="90">
        <v>17</v>
      </c>
      <c r="B42" s="26">
        <v>29</v>
      </c>
      <c r="C42" s="32">
        <v>10141963928</v>
      </c>
      <c r="D42" s="33" t="s">
        <v>77</v>
      </c>
      <c r="E42" s="68">
        <v>39547</v>
      </c>
      <c r="F42" s="27" t="s">
        <v>44</v>
      </c>
      <c r="G42" s="132" t="s">
        <v>54</v>
      </c>
      <c r="H42" s="156">
        <v>1.9933217592592593E-2</v>
      </c>
      <c r="I42" s="156">
        <f t="shared" si="1"/>
        <v>4.1409722222222195E-3</v>
      </c>
      <c r="J42" s="45">
        <f t="shared" si="2"/>
        <v>31.354697107819511</v>
      </c>
      <c r="K42" s="26"/>
      <c r="L42" s="91"/>
    </row>
    <row r="43" spans="1:14" s="4" customFormat="1" ht="18" x14ac:dyDescent="0.25">
      <c r="A43" s="92">
        <v>18</v>
      </c>
      <c r="B43" s="26">
        <v>35</v>
      </c>
      <c r="C43" s="32">
        <v>10142216330</v>
      </c>
      <c r="D43" s="33" t="s">
        <v>122</v>
      </c>
      <c r="E43" s="68">
        <v>40094</v>
      </c>
      <c r="F43" s="27" t="s">
        <v>44</v>
      </c>
      <c r="G43" s="132" t="s">
        <v>54</v>
      </c>
      <c r="H43" s="156">
        <v>1.9982407407407411E-2</v>
      </c>
      <c r="I43" s="156">
        <f t="shared" si="1"/>
        <v>4.1901620370370374E-3</v>
      </c>
      <c r="J43" s="45">
        <f t="shared" si="2"/>
        <v>31.277512626847685</v>
      </c>
      <c r="K43" s="26"/>
      <c r="L43" s="91"/>
    </row>
    <row r="44" spans="1:14" s="4" customFormat="1" ht="18" x14ac:dyDescent="0.25">
      <c r="A44" s="90">
        <v>19</v>
      </c>
      <c r="B44" s="26">
        <v>33</v>
      </c>
      <c r="C44" s="32">
        <v>10128503459</v>
      </c>
      <c r="D44" s="33" t="s">
        <v>123</v>
      </c>
      <c r="E44" s="68">
        <v>40028</v>
      </c>
      <c r="F44" s="27" t="s">
        <v>44</v>
      </c>
      <c r="G44" s="132" t="s">
        <v>54</v>
      </c>
      <c r="H44" s="156">
        <v>2.0684953703703702E-2</v>
      </c>
      <c r="I44" s="156">
        <f t="shared" si="1"/>
        <v>4.8927083333333288E-3</v>
      </c>
      <c r="J44" s="45">
        <f t="shared" si="2"/>
        <v>30.215199364361734</v>
      </c>
      <c r="K44" s="26"/>
      <c r="L44" s="91"/>
    </row>
    <row r="45" spans="1:14" ht="16.2" thickBot="1" x14ac:dyDescent="0.35">
      <c r="A45" s="180">
        <v>20</v>
      </c>
      <c r="B45" s="179">
        <v>40</v>
      </c>
      <c r="C45" s="179">
        <v>10126213451</v>
      </c>
      <c r="D45" s="174" t="s">
        <v>124</v>
      </c>
      <c r="E45" s="178">
        <v>39713</v>
      </c>
      <c r="F45" s="97" t="s">
        <v>33</v>
      </c>
      <c r="G45" s="177" t="s">
        <v>125</v>
      </c>
      <c r="H45" s="181">
        <v>2.1253125000000001E-2</v>
      </c>
      <c r="I45" s="182">
        <f t="shared" si="1"/>
        <v>5.460879629629628E-3</v>
      </c>
      <c r="J45" s="99">
        <f t="shared" si="2"/>
        <v>29.40744008234083</v>
      </c>
      <c r="K45" s="175"/>
      <c r="L45" s="176"/>
      <c r="N45"/>
    </row>
    <row r="46" spans="1:14" ht="9" customHeight="1" thickTop="1" thickBot="1" x14ac:dyDescent="0.35">
      <c r="A46" s="71"/>
      <c r="B46" s="85"/>
      <c r="C46" s="85"/>
      <c r="D46" s="86"/>
      <c r="E46" s="87"/>
      <c r="F46" s="88"/>
      <c r="G46" s="87"/>
      <c r="H46" s="89"/>
      <c r="I46" s="89"/>
      <c r="J46" s="46"/>
      <c r="K46" s="89"/>
      <c r="L46" s="89"/>
      <c r="N46"/>
    </row>
    <row r="47" spans="1:14" ht="15" thickTop="1" x14ac:dyDescent="0.25">
      <c r="A47" s="197" t="s">
        <v>5</v>
      </c>
      <c r="B47" s="198"/>
      <c r="C47" s="198"/>
      <c r="D47" s="198"/>
      <c r="E47" s="198"/>
      <c r="F47" s="198"/>
      <c r="G47" s="198" t="s">
        <v>6</v>
      </c>
      <c r="H47" s="198"/>
      <c r="I47" s="198"/>
      <c r="J47" s="198"/>
      <c r="K47" s="198"/>
      <c r="L47" s="199"/>
      <c r="N47"/>
    </row>
    <row r="48" spans="1:14" x14ac:dyDescent="0.25">
      <c r="A48" s="72" t="s">
        <v>98</v>
      </c>
      <c r="B48" s="9"/>
      <c r="C48" s="76"/>
      <c r="D48" s="23"/>
      <c r="E48" s="49"/>
      <c r="F48" s="56"/>
      <c r="G48" s="36" t="s">
        <v>34</v>
      </c>
      <c r="H48" s="101">
        <v>5</v>
      </c>
      <c r="I48" s="49"/>
      <c r="J48" s="50"/>
      <c r="K48" s="47" t="s">
        <v>32</v>
      </c>
      <c r="L48" s="55">
        <f>COUNTIF(F23:F45,"ЗМС")</f>
        <v>0</v>
      </c>
      <c r="N48"/>
    </row>
    <row r="49" spans="1:14" x14ac:dyDescent="0.25">
      <c r="A49" s="72" t="s">
        <v>99</v>
      </c>
      <c r="B49" s="9"/>
      <c r="C49" s="77"/>
      <c r="D49" s="23"/>
      <c r="E49" s="57"/>
      <c r="F49" s="58"/>
      <c r="G49" s="37" t="s">
        <v>27</v>
      </c>
      <c r="H49" s="101">
        <f>H50+H55</f>
        <v>20</v>
      </c>
      <c r="I49" s="51"/>
      <c r="J49" s="52"/>
      <c r="K49" s="47" t="s">
        <v>21</v>
      </c>
      <c r="L49" s="55">
        <f>COUNTIF(F23:F45,"МСМК")</f>
        <v>0</v>
      </c>
      <c r="N49"/>
    </row>
    <row r="50" spans="1:14" x14ac:dyDescent="0.25">
      <c r="A50" s="72" t="s">
        <v>100</v>
      </c>
      <c r="B50" s="9"/>
      <c r="C50" s="39"/>
      <c r="D50" s="23"/>
      <c r="E50" s="57"/>
      <c r="F50" s="58"/>
      <c r="G50" s="37" t="s">
        <v>28</v>
      </c>
      <c r="H50" s="101">
        <f>H51+H52+H53+H54</f>
        <v>20</v>
      </c>
      <c r="I50" s="51"/>
      <c r="J50" s="52"/>
      <c r="K50" s="47" t="s">
        <v>24</v>
      </c>
      <c r="L50" s="55">
        <f>COUNTIF(F23:F45,"МС")</f>
        <v>0</v>
      </c>
      <c r="N50"/>
    </row>
    <row r="51" spans="1:14" x14ac:dyDescent="0.25">
      <c r="A51" s="72" t="s">
        <v>101</v>
      </c>
      <c r="B51" s="9"/>
      <c r="C51" s="39"/>
      <c r="D51" s="23"/>
      <c r="E51" s="57"/>
      <c r="F51" s="58"/>
      <c r="G51" s="37" t="s">
        <v>29</v>
      </c>
      <c r="H51" s="101">
        <f>COUNT(A23:A45)</f>
        <v>20</v>
      </c>
      <c r="I51" s="51"/>
      <c r="J51" s="52"/>
      <c r="K51" s="47" t="s">
        <v>33</v>
      </c>
      <c r="L51" s="55">
        <f>COUNTIF(F23:F45,"КМС")</f>
        <v>7</v>
      </c>
      <c r="N51"/>
    </row>
    <row r="52" spans="1:14" x14ac:dyDescent="0.25">
      <c r="A52" s="72"/>
      <c r="B52" s="9"/>
      <c r="C52" s="39"/>
      <c r="D52" s="23"/>
      <c r="E52" s="57"/>
      <c r="F52" s="58"/>
      <c r="G52" s="37" t="s">
        <v>43</v>
      </c>
      <c r="H52" s="101">
        <f>COUNTIF(A23:A45,"ЛИМ")</f>
        <v>0</v>
      </c>
      <c r="I52" s="51"/>
      <c r="J52" s="52"/>
      <c r="K52" s="47" t="s">
        <v>42</v>
      </c>
      <c r="L52" s="55">
        <f>COUNTIF(F23:F45,"1 СР")</f>
        <v>5</v>
      </c>
      <c r="N52"/>
    </row>
    <row r="53" spans="1:14" x14ac:dyDescent="0.25">
      <c r="A53" s="72"/>
      <c r="B53" s="9"/>
      <c r="C53" s="9"/>
      <c r="D53" s="23"/>
      <c r="E53" s="57"/>
      <c r="F53" s="58"/>
      <c r="G53" s="37" t="s">
        <v>30</v>
      </c>
      <c r="H53" s="101">
        <f>COUNTIF(A23:A45,"НФ")</f>
        <v>0</v>
      </c>
      <c r="I53" s="51"/>
      <c r="J53" s="52"/>
      <c r="K53" s="47" t="s">
        <v>44</v>
      </c>
      <c r="L53" s="55">
        <f>COUNTIF(F23:F45,"2 СР")</f>
        <v>11</v>
      </c>
      <c r="N53"/>
    </row>
    <row r="54" spans="1:14" x14ac:dyDescent="0.25">
      <c r="A54" s="72"/>
      <c r="B54" s="9"/>
      <c r="C54" s="9"/>
      <c r="D54" s="23"/>
      <c r="E54" s="57"/>
      <c r="F54" s="58"/>
      <c r="G54" s="37" t="s">
        <v>35</v>
      </c>
      <c r="H54" s="101">
        <f>COUNTIF(A23:A45,"ДСКВ")</f>
        <v>0</v>
      </c>
      <c r="I54" s="51"/>
      <c r="J54" s="52"/>
      <c r="K54" s="47" t="s">
        <v>47</v>
      </c>
      <c r="L54" s="55">
        <f>COUNTIF(F23:F45,"3 СР")</f>
        <v>0</v>
      </c>
      <c r="N54"/>
    </row>
    <row r="55" spans="1:14" x14ac:dyDescent="0.25">
      <c r="A55" s="72"/>
      <c r="B55" s="9"/>
      <c r="C55" s="9"/>
      <c r="D55" s="23"/>
      <c r="E55" s="59"/>
      <c r="F55" s="60"/>
      <c r="G55" s="37" t="s">
        <v>31</v>
      </c>
      <c r="H55" s="101">
        <f>COUNTIF(A23:A45,"НС")</f>
        <v>0</v>
      </c>
      <c r="I55" s="53"/>
      <c r="J55" s="54"/>
      <c r="K55" s="47"/>
      <c r="L55" s="38"/>
    </row>
    <row r="56" spans="1:14" ht="9.75" customHeight="1" x14ac:dyDescent="0.25">
      <c r="A56" s="57"/>
      <c r="L56" s="16"/>
    </row>
    <row r="57" spans="1:14" ht="15.6" x14ac:dyDescent="0.25">
      <c r="A57" s="200" t="s">
        <v>3</v>
      </c>
      <c r="B57" s="201"/>
      <c r="C57" s="201"/>
      <c r="D57" s="201"/>
      <c r="E57" s="201" t="s">
        <v>12</v>
      </c>
      <c r="F57" s="201"/>
      <c r="G57" s="201"/>
      <c r="H57" s="201"/>
      <c r="I57" s="201" t="s">
        <v>4</v>
      </c>
      <c r="J57" s="201"/>
      <c r="K57" s="201"/>
      <c r="L57" s="207"/>
    </row>
    <row r="58" spans="1:14" x14ac:dyDescent="0.25">
      <c r="A58" s="186"/>
      <c r="B58" s="187"/>
      <c r="C58" s="187"/>
      <c r="D58" s="187"/>
      <c r="E58" s="187"/>
      <c r="F58" s="208"/>
      <c r="G58" s="208"/>
      <c r="H58" s="208"/>
      <c r="I58" s="208"/>
      <c r="J58" s="208"/>
      <c r="K58" s="208"/>
      <c r="L58" s="209"/>
    </row>
    <row r="59" spans="1:14" x14ac:dyDescent="0.25">
      <c r="A59" s="165"/>
      <c r="D59" s="166"/>
      <c r="E59" s="166"/>
      <c r="F59" s="166"/>
      <c r="G59" s="166"/>
      <c r="H59" s="166"/>
      <c r="I59" s="166"/>
      <c r="J59" s="166"/>
      <c r="K59" s="166"/>
      <c r="L59" s="168"/>
    </row>
    <row r="60" spans="1:14" x14ac:dyDescent="0.25">
      <c r="A60" s="165"/>
      <c r="D60" s="166"/>
      <c r="E60" s="166"/>
      <c r="F60" s="166"/>
      <c r="G60" s="166"/>
      <c r="H60" s="166"/>
      <c r="I60" s="166"/>
      <c r="J60" s="166"/>
      <c r="K60" s="166"/>
      <c r="L60" s="168"/>
    </row>
    <row r="61" spans="1:14" x14ac:dyDescent="0.25">
      <c r="A61" s="165"/>
      <c r="D61" s="166"/>
      <c r="E61" s="166"/>
      <c r="F61" s="166"/>
      <c r="G61" s="166"/>
      <c r="H61" s="166"/>
      <c r="I61" s="166"/>
      <c r="J61" s="166"/>
      <c r="K61" s="166"/>
      <c r="L61" s="168"/>
    </row>
    <row r="62" spans="1:14" x14ac:dyDescent="0.25">
      <c r="A62" s="165"/>
      <c r="D62" s="166"/>
      <c r="E62" s="166"/>
      <c r="F62" s="166"/>
      <c r="G62" s="166"/>
      <c r="H62" s="166"/>
      <c r="I62" s="166"/>
      <c r="J62" s="166"/>
      <c r="K62" s="166"/>
      <c r="L62" s="168"/>
    </row>
    <row r="63" spans="1:14" x14ac:dyDescent="0.25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8"/>
    </row>
    <row r="64" spans="1:14" x14ac:dyDescent="0.25">
      <c r="A64" s="186"/>
      <c r="B64" s="187"/>
      <c r="C64" s="187"/>
      <c r="D64" s="187"/>
      <c r="E64" s="187"/>
      <c r="F64" s="202"/>
      <c r="G64" s="202"/>
      <c r="H64" s="202"/>
      <c r="I64" s="202"/>
      <c r="J64" s="202"/>
      <c r="K64" s="202"/>
      <c r="L64" s="203"/>
    </row>
    <row r="65" spans="1:12" ht="16.2" thickBot="1" x14ac:dyDescent="0.3">
      <c r="A65" s="204"/>
      <c r="B65" s="205"/>
      <c r="C65" s="205"/>
      <c r="D65" s="205"/>
      <c r="E65" s="205" t="str">
        <f>G17</f>
        <v>ЕЛИФЕРОВ А. В.  (ВК, г. ВОРОНЕЖ)</v>
      </c>
      <c r="F65" s="205"/>
      <c r="G65" s="205"/>
      <c r="H65" s="205"/>
      <c r="I65" s="205" t="str">
        <f>G18</f>
        <v>АГАПОВА И.А. (1К, г. ВОРОНЕЖ)</v>
      </c>
      <c r="J65" s="205"/>
      <c r="K65" s="205"/>
      <c r="L65" s="206"/>
    </row>
    <row r="66" spans="1:12" ht="14.4" thickTop="1" x14ac:dyDescent="0.25">
      <c r="A66" s="57"/>
    </row>
    <row r="67" spans="1:12" x14ac:dyDescent="0.25">
      <c r="A67" s="57"/>
    </row>
    <row r="68" spans="1:12" x14ac:dyDescent="0.25">
      <c r="A68" s="57"/>
    </row>
    <row r="69" spans="1:12" x14ac:dyDescent="0.25">
      <c r="A69" s="57"/>
    </row>
    <row r="70" spans="1:12" x14ac:dyDescent="0.25">
      <c r="A70" s="57"/>
    </row>
    <row r="71" spans="1:12" x14ac:dyDescent="0.25">
      <c r="A71" s="57"/>
    </row>
    <row r="72" spans="1:12" x14ac:dyDescent="0.25">
      <c r="A72" s="57"/>
    </row>
    <row r="73" spans="1:12" x14ac:dyDescent="0.25">
      <c r="A73" s="57"/>
    </row>
    <row r="74" spans="1:12" x14ac:dyDescent="0.25">
      <c r="A74" s="57"/>
    </row>
    <row r="75" spans="1:12" x14ac:dyDescent="0.25">
      <c r="A75" s="57"/>
    </row>
    <row r="76" spans="1:12" x14ac:dyDescent="0.25">
      <c r="A76" s="57"/>
    </row>
    <row r="77" spans="1:12" x14ac:dyDescent="0.25">
      <c r="A77" s="57"/>
    </row>
    <row r="78" spans="1:12" x14ac:dyDescent="0.25">
      <c r="A78" s="57"/>
    </row>
    <row r="79" spans="1:12" x14ac:dyDescent="0.25">
      <c r="A79" s="57"/>
    </row>
    <row r="80" spans="1:12" x14ac:dyDescent="0.25">
      <c r="A80" s="57"/>
    </row>
    <row r="81" spans="1:7" x14ac:dyDescent="0.25">
      <c r="A81" s="57"/>
    </row>
    <row r="82" spans="1:7" x14ac:dyDescent="0.25">
      <c r="A82" s="57"/>
    </row>
    <row r="83" spans="1:7" x14ac:dyDescent="0.25">
      <c r="A83" s="57"/>
    </row>
    <row r="84" spans="1:7" x14ac:dyDescent="0.25">
      <c r="A84" s="57"/>
    </row>
    <row r="85" spans="1:7" x14ac:dyDescent="0.25">
      <c r="A85" s="57"/>
    </row>
    <row r="86" spans="1:7" x14ac:dyDescent="0.25">
      <c r="A86" s="57"/>
    </row>
    <row r="87" spans="1:7" x14ac:dyDescent="0.25">
      <c r="A87" s="57"/>
    </row>
    <row r="88" spans="1:7" x14ac:dyDescent="0.25">
      <c r="A88" s="57"/>
    </row>
    <row r="89" spans="1:7" x14ac:dyDescent="0.25">
      <c r="A89" s="57"/>
      <c r="G89"/>
    </row>
    <row r="90" spans="1:7" x14ac:dyDescent="0.25">
      <c r="A90" s="57"/>
      <c r="G90"/>
    </row>
    <row r="91" spans="1:7" x14ac:dyDescent="0.25">
      <c r="A91" s="57"/>
      <c r="G91"/>
    </row>
    <row r="92" spans="1:7" x14ac:dyDescent="0.25">
      <c r="A92" s="57"/>
      <c r="G92"/>
    </row>
    <row r="93" spans="1:7" x14ac:dyDescent="0.25">
      <c r="A93" s="57"/>
      <c r="G93"/>
    </row>
    <row r="94" spans="1:7" x14ac:dyDescent="0.25">
      <c r="A94" s="57"/>
      <c r="G94"/>
    </row>
    <row r="95" spans="1:7" x14ac:dyDescent="0.25">
      <c r="A95" s="57"/>
      <c r="G95"/>
    </row>
    <row r="96" spans="1:7" x14ac:dyDescent="0.25">
      <c r="A96" s="57"/>
      <c r="G96"/>
    </row>
    <row r="97" spans="1:7" x14ac:dyDescent="0.25">
      <c r="A97" s="57"/>
      <c r="G97"/>
    </row>
    <row r="98" spans="1:7" x14ac:dyDescent="0.25">
      <c r="A98" s="57"/>
      <c r="G98"/>
    </row>
    <row r="99" spans="1:7" x14ac:dyDescent="0.25">
      <c r="A99" s="57"/>
      <c r="G99"/>
    </row>
    <row r="100" spans="1:7" x14ac:dyDescent="0.25">
      <c r="A100" s="57"/>
      <c r="G100"/>
    </row>
    <row r="101" spans="1:7" x14ac:dyDescent="0.25">
      <c r="A101" s="57"/>
      <c r="G101"/>
    </row>
    <row r="102" spans="1:7" x14ac:dyDescent="0.25">
      <c r="A102" s="57"/>
      <c r="G102"/>
    </row>
    <row r="103" spans="1:7" x14ac:dyDescent="0.25">
      <c r="A103" s="57"/>
      <c r="G103"/>
    </row>
    <row r="104" spans="1:7" x14ac:dyDescent="0.25">
      <c r="A104" s="57"/>
      <c r="G104"/>
    </row>
    <row r="105" spans="1:7" x14ac:dyDescent="0.25">
      <c r="A105" s="57"/>
      <c r="G105"/>
    </row>
    <row r="106" spans="1:7" x14ac:dyDescent="0.25">
      <c r="A106" s="57"/>
      <c r="G106"/>
    </row>
    <row r="107" spans="1:7" x14ac:dyDescent="0.25">
      <c r="A107" s="57"/>
      <c r="G107"/>
    </row>
    <row r="108" spans="1:7" x14ac:dyDescent="0.25">
      <c r="A108" s="57"/>
      <c r="G108"/>
    </row>
    <row r="109" spans="1:7" x14ac:dyDescent="0.25">
      <c r="A109" s="57"/>
      <c r="G109"/>
    </row>
    <row r="110" spans="1:7" x14ac:dyDescent="0.25">
      <c r="A110" s="57"/>
      <c r="G110"/>
    </row>
    <row r="111" spans="1:7" x14ac:dyDescent="0.25">
      <c r="A111" s="57"/>
      <c r="G111"/>
    </row>
    <row r="112" spans="1:7" x14ac:dyDescent="0.25">
      <c r="A112" s="57"/>
      <c r="G112"/>
    </row>
    <row r="113" spans="1:7" x14ac:dyDescent="0.25">
      <c r="A113" s="57"/>
      <c r="G113"/>
    </row>
    <row r="114" spans="1:7" x14ac:dyDescent="0.25">
      <c r="A114" s="57"/>
      <c r="G114"/>
    </row>
    <row r="115" spans="1:7" x14ac:dyDescent="0.25">
      <c r="A115" s="57"/>
      <c r="G115"/>
    </row>
    <row r="116" spans="1:7" x14ac:dyDescent="0.25">
      <c r="G116"/>
    </row>
    <row r="117" spans="1:7" x14ac:dyDescent="0.25">
      <c r="G117"/>
    </row>
    <row r="118" spans="1:7" x14ac:dyDescent="0.25">
      <c r="G118"/>
    </row>
    <row r="119" spans="1:7" x14ac:dyDescent="0.25">
      <c r="G119"/>
    </row>
    <row r="120" spans="1:7" x14ac:dyDescent="0.25">
      <c r="G120"/>
    </row>
    <row r="121" spans="1:7" x14ac:dyDescent="0.25">
      <c r="G121"/>
    </row>
    <row r="122" spans="1:7" x14ac:dyDescent="0.25">
      <c r="G122"/>
    </row>
    <row r="123" spans="1:7" x14ac:dyDescent="0.25">
      <c r="G123"/>
    </row>
    <row r="124" spans="1:7" x14ac:dyDescent="0.25">
      <c r="G124"/>
    </row>
    <row r="125" spans="1:7" x14ac:dyDescent="0.25">
      <c r="G125"/>
    </row>
    <row r="126" spans="1:7" x14ac:dyDescent="0.25">
      <c r="G126"/>
    </row>
    <row r="127" spans="1:7" x14ac:dyDescent="0.25">
      <c r="G127"/>
    </row>
    <row r="128" spans="1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63:E63"/>
    <mergeCell ref="F63:L63"/>
    <mergeCell ref="H21:H22"/>
    <mergeCell ref="I21:I22"/>
    <mergeCell ref="J21:J22"/>
    <mergeCell ref="K21:K22"/>
    <mergeCell ref="L21:L22"/>
    <mergeCell ref="A47:F47"/>
    <mergeCell ref="G47:L47"/>
    <mergeCell ref="A21:A22"/>
    <mergeCell ref="B21:B22"/>
    <mergeCell ref="C21:C22"/>
    <mergeCell ref="D21:D22"/>
    <mergeCell ref="E21:E22"/>
    <mergeCell ref="F21:F22"/>
    <mergeCell ref="G21:G22"/>
    <mergeCell ref="H15:L15"/>
    <mergeCell ref="A57:D57"/>
    <mergeCell ref="E57:H57"/>
    <mergeCell ref="I57:L57"/>
    <mergeCell ref="A58:E58"/>
    <mergeCell ref="F58:L58"/>
    <mergeCell ref="A15:G15"/>
    <mergeCell ref="A64:E64"/>
    <mergeCell ref="F64:L64"/>
    <mergeCell ref="A65:D65"/>
    <mergeCell ref="E65:H65"/>
    <mergeCell ref="I65:L65"/>
  </mergeCells>
  <phoneticPr fontId="24" type="noConversion"/>
  <conditionalFormatting sqref="B1 B6:B7 B9:B11 B13:B14 B16:B1048576">
    <cfRule type="duplicateValues" dxfId="27" priority="7"/>
  </conditionalFormatting>
  <conditionalFormatting sqref="B1:B14 B16:B1048576">
    <cfRule type="duplicateValues" dxfId="26" priority="3"/>
  </conditionalFormatting>
  <conditionalFormatting sqref="B2">
    <cfRule type="duplicateValues" dxfId="25" priority="6"/>
  </conditionalFormatting>
  <conditionalFormatting sqref="B3">
    <cfRule type="duplicateValues" dxfId="24" priority="5"/>
  </conditionalFormatting>
  <conditionalFormatting sqref="B4">
    <cfRule type="duplicateValues" dxfId="23" priority="4"/>
  </conditionalFormatting>
  <conditionalFormatting sqref="B15">
    <cfRule type="duplicateValues" dxfId="22" priority="2"/>
  </conditionalFormatting>
  <conditionalFormatting sqref="B15">
    <cfRule type="duplicateValues" dxfId="21" priority="1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6DEBA-0BA9-4146-87BC-D2B827D2B7D0}">
  <sheetPr>
    <tabColor theme="3" tint="-0.249977111117893"/>
    <pageSetUpPr fitToPage="1"/>
  </sheetPr>
  <dimension ref="A1:Q121"/>
  <sheetViews>
    <sheetView view="pageBreakPreview" topLeftCell="A9" zoomScale="62" zoomScaleNormal="100" zoomScaleSheetLayoutView="62" workbookViewId="0">
      <selection activeCell="A21" sqref="A21:L35"/>
    </sheetView>
  </sheetViews>
  <sheetFormatPr defaultColWidth="9.109375" defaultRowHeight="13.8" x14ac:dyDescent="0.25"/>
  <cols>
    <col min="1" max="1" width="7" style="1" customWidth="1"/>
    <col min="2" max="2" width="7" style="166" customWidth="1"/>
    <col min="3" max="3" width="13.33203125" style="166" customWidth="1"/>
    <col min="4" max="4" width="27.88671875" style="1" customWidth="1"/>
    <col min="5" max="5" width="11.6640625" style="1" customWidth="1"/>
    <col min="6" max="6" width="9.6640625" style="1" customWidth="1"/>
    <col min="7" max="7" width="22.44140625" style="1" customWidth="1"/>
    <col min="8" max="8" width="13.109375" style="1" customWidth="1"/>
    <col min="9" max="9" width="14" style="1" customWidth="1"/>
    <col min="10" max="10" width="13.5546875" style="48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7" ht="15.75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7" ht="15.75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7" ht="2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7" ht="12" customHeight="1" x14ac:dyDescent="0.3">
      <c r="A5" s="187" t="s">
        <v>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O5" s="22"/>
    </row>
    <row r="6" spans="1:17" s="2" customFormat="1" ht="28.8" x14ac:dyDescent="0.3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Q6" s="22"/>
    </row>
    <row r="7" spans="1:1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7" s="2" customFormat="1" ht="9" customHeight="1" thickBot="1" x14ac:dyDescent="0.3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7" ht="19.5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7" ht="18" customHeight="1" x14ac:dyDescent="0.25">
      <c r="A10" s="227" t="s">
        <v>36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7" ht="19.5" customHeight="1" x14ac:dyDescent="0.25">
      <c r="A11" s="227" t="s">
        <v>82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7" ht="5.25" customHeight="1" x14ac:dyDescent="0.25">
      <c r="A12" s="217" t="s">
        <v>45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7" ht="15.6" x14ac:dyDescent="0.3">
      <c r="A13" s="40" t="s">
        <v>50</v>
      </c>
      <c r="B13" s="19"/>
      <c r="C13" s="19"/>
      <c r="D13" s="62"/>
      <c r="E13" s="5"/>
      <c r="F13" s="5"/>
      <c r="G13" s="31" t="s">
        <v>126</v>
      </c>
      <c r="H13" s="70"/>
      <c r="I13" s="5"/>
      <c r="J13" s="41"/>
      <c r="K13" s="28"/>
      <c r="L13" s="29" t="s">
        <v>58</v>
      </c>
    </row>
    <row r="14" spans="1:17" ht="15.6" x14ac:dyDescent="0.3">
      <c r="A14" s="17" t="s">
        <v>129</v>
      </c>
      <c r="B14" s="12"/>
      <c r="C14" s="12"/>
      <c r="D14" s="67"/>
      <c r="E14" s="6"/>
      <c r="F14" s="6"/>
      <c r="G14" s="7" t="s">
        <v>127</v>
      </c>
      <c r="H14" s="6"/>
      <c r="I14" s="6"/>
      <c r="J14" s="42"/>
      <c r="K14" s="30"/>
      <c r="L14" s="66" t="s">
        <v>107</v>
      </c>
    </row>
    <row r="15" spans="1:1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6"/>
    </row>
    <row r="16" spans="1:17" ht="14.4" x14ac:dyDescent="0.25">
      <c r="A16" s="18" t="s">
        <v>18</v>
      </c>
      <c r="B16" s="14"/>
      <c r="C16" s="14"/>
      <c r="D16" s="11"/>
      <c r="E16" s="8"/>
      <c r="F16" s="11"/>
      <c r="G16" s="10" t="s">
        <v>45</v>
      </c>
      <c r="H16" s="35" t="s">
        <v>53</v>
      </c>
      <c r="I16" s="8"/>
      <c r="J16" s="43"/>
      <c r="K16" s="8"/>
      <c r="L16" s="75"/>
    </row>
    <row r="17" spans="1:12" ht="14.4" x14ac:dyDescent="0.25">
      <c r="A17" s="18" t="s">
        <v>19</v>
      </c>
      <c r="B17" s="14"/>
      <c r="C17" s="14"/>
      <c r="D17" s="10"/>
      <c r="E17" s="8"/>
      <c r="F17" s="11"/>
      <c r="G17" s="10" t="s">
        <v>51</v>
      </c>
      <c r="H17" s="35" t="s">
        <v>40</v>
      </c>
      <c r="I17" s="8"/>
      <c r="J17" s="43"/>
      <c r="K17" s="8"/>
      <c r="L17" s="34"/>
    </row>
    <row r="18" spans="1:12" ht="14.4" x14ac:dyDescent="0.25">
      <c r="A18" s="18" t="s">
        <v>20</v>
      </c>
      <c r="B18" s="14"/>
      <c r="C18" s="14"/>
      <c r="D18" s="10"/>
      <c r="E18" s="8"/>
      <c r="F18" s="11"/>
      <c r="G18" s="10" t="s">
        <v>52</v>
      </c>
      <c r="H18" s="35" t="s">
        <v>41</v>
      </c>
      <c r="I18" s="8"/>
      <c r="J18" s="43"/>
      <c r="K18" s="8"/>
      <c r="L18" s="34"/>
    </row>
    <row r="19" spans="1:12" ht="16.2" thickBot="1" x14ac:dyDescent="0.3">
      <c r="A19" s="18" t="s">
        <v>16</v>
      </c>
      <c r="B19" s="15"/>
      <c r="C19" s="15"/>
      <c r="D19" s="74"/>
      <c r="E19" s="9"/>
      <c r="F19" s="9"/>
      <c r="G19" s="10" t="s">
        <v>88</v>
      </c>
      <c r="H19" s="35" t="s">
        <v>39</v>
      </c>
      <c r="I19" s="8"/>
      <c r="J19" s="78">
        <v>80.5</v>
      </c>
      <c r="K19" s="119"/>
      <c r="L19" s="173" t="s">
        <v>128</v>
      </c>
    </row>
    <row r="20" spans="1:12" ht="9.75" customHeight="1" thickTop="1" thickBot="1" x14ac:dyDescent="0.3">
      <c r="A20" s="24"/>
      <c r="B20" s="21"/>
      <c r="C20" s="21"/>
      <c r="D20" s="20"/>
      <c r="E20" s="20"/>
      <c r="F20" s="20"/>
      <c r="G20" s="20"/>
      <c r="H20" s="20"/>
      <c r="I20" s="20"/>
      <c r="J20" s="44"/>
      <c r="K20" s="20"/>
      <c r="L20" s="25"/>
    </row>
    <row r="21" spans="1:12" s="3" customFormat="1" ht="21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189" t="s">
        <v>37</v>
      </c>
      <c r="F21" s="189" t="s">
        <v>9</v>
      </c>
      <c r="G21" s="189" t="s">
        <v>14</v>
      </c>
      <c r="H21" s="189" t="s">
        <v>8</v>
      </c>
      <c r="I21" s="189" t="s">
        <v>26</v>
      </c>
      <c r="J21" s="191" t="s">
        <v>23</v>
      </c>
      <c r="K21" s="193" t="s">
        <v>25</v>
      </c>
      <c r="L21" s="195" t="s">
        <v>15</v>
      </c>
    </row>
    <row r="22" spans="1:12" s="3" customFormat="1" ht="13.5" customHeight="1" x14ac:dyDescent="0.25">
      <c r="A22" s="214"/>
      <c r="B22" s="190"/>
      <c r="C22" s="190"/>
      <c r="D22" s="190"/>
      <c r="E22" s="190"/>
      <c r="F22" s="190"/>
      <c r="G22" s="190"/>
      <c r="H22" s="190"/>
      <c r="I22" s="190"/>
      <c r="J22" s="192"/>
      <c r="K22" s="194"/>
      <c r="L22" s="196"/>
    </row>
    <row r="23" spans="1:12" s="4" customFormat="1" ht="18" x14ac:dyDescent="0.25">
      <c r="A23" s="90">
        <v>1</v>
      </c>
      <c r="B23" s="32">
        <v>10</v>
      </c>
      <c r="C23" s="32">
        <v>10008696537</v>
      </c>
      <c r="D23" s="33" t="s">
        <v>130</v>
      </c>
      <c r="E23" s="68">
        <v>34795</v>
      </c>
      <c r="F23" s="27" t="s">
        <v>24</v>
      </c>
      <c r="G23" s="69" t="s">
        <v>104</v>
      </c>
      <c r="H23" s="157">
        <v>9.6527777777777768E-2</v>
      </c>
      <c r="I23" s="157">
        <f t="shared" ref="I23:I35" si="0">H23-$H$23</f>
        <v>0</v>
      </c>
      <c r="J23" s="45">
        <f>$J$19/((H23*24))</f>
        <v>34.748201438848923</v>
      </c>
      <c r="K23" s="26" t="s">
        <v>24</v>
      </c>
      <c r="L23" s="91"/>
    </row>
    <row r="24" spans="1:12" s="4" customFormat="1" ht="18" x14ac:dyDescent="0.25">
      <c r="A24" s="92">
        <v>2</v>
      </c>
      <c r="B24" s="32">
        <v>5</v>
      </c>
      <c r="C24" s="32">
        <v>10014629604</v>
      </c>
      <c r="D24" s="33" t="s">
        <v>89</v>
      </c>
      <c r="E24" s="68">
        <v>36294</v>
      </c>
      <c r="F24" s="27" t="s">
        <v>24</v>
      </c>
      <c r="G24" s="69" t="s">
        <v>90</v>
      </c>
      <c r="H24" s="157">
        <v>9.6875000000000003E-2</v>
      </c>
      <c r="I24" s="157">
        <f t="shared" si="0"/>
        <v>3.4722222222223487E-4</v>
      </c>
      <c r="J24" s="45">
        <f t="shared" ref="J24:J27" si="1">$J$19/((H24*24))</f>
        <v>34.623655913978489</v>
      </c>
      <c r="K24" s="26" t="s">
        <v>33</v>
      </c>
      <c r="L24" s="91"/>
    </row>
    <row r="25" spans="1:12" s="4" customFormat="1" ht="18" x14ac:dyDescent="0.25">
      <c r="A25" s="90">
        <v>3</v>
      </c>
      <c r="B25" s="26">
        <v>11</v>
      </c>
      <c r="C25" s="32">
        <v>10091997915</v>
      </c>
      <c r="D25" s="33" t="s">
        <v>131</v>
      </c>
      <c r="E25" s="68">
        <v>34151</v>
      </c>
      <c r="F25" s="27" t="s">
        <v>24</v>
      </c>
      <c r="G25" s="69" t="s">
        <v>104</v>
      </c>
      <c r="H25" s="157">
        <v>9.6875000000000003E-2</v>
      </c>
      <c r="I25" s="157">
        <f t="shared" si="0"/>
        <v>3.4722222222223487E-4</v>
      </c>
      <c r="J25" s="45">
        <f t="shared" si="1"/>
        <v>34.623655913978489</v>
      </c>
      <c r="K25" s="26" t="s">
        <v>33</v>
      </c>
      <c r="L25" s="91"/>
    </row>
    <row r="26" spans="1:12" s="4" customFormat="1" ht="18" x14ac:dyDescent="0.25">
      <c r="A26" s="92">
        <v>4</v>
      </c>
      <c r="B26" s="26">
        <v>8</v>
      </c>
      <c r="C26" s="32">
        <v>10036018306</v>
      </c>
      <c r="D26" s="33" t="s">
        <v>132</v>
      </c>
      <c r="E26" s="68">
        <v>37284</v>
      </c>
      <c r="F26" s="27" t="s">
        <v>24</v>
      </c>
      <c r="G26" s="69" t="s">
        <v>104</v>
      </c>
      <c r="H26" s="157">
        <v>9.6932870370370364E-2</v>
      </c>
      <c r="I26" s="157">
        <f t="shared" si="0"/>
        <v>4.0509259259259578E-4</v>
      </c>
      <c r="J26" s="45">
        <f t="shared" si="1"/>
        <v>34.602985074626865</v>
      </c>
      <c r="K26" s="26" t="s">
        <v>33</v>
      </c>
      <c r="L26" s="91"/>
    </row>
    <row r="27" spans="1:12" s="4" customFormat="1" ht="18" x14ac:dyDescent="0.25">
      <c r="A27" s="90">
        <v>5</v>
      </c>
      <c r="B27" s="26">
        <v>1</v>
      </c>
      <c r="C27" s="32">
        <v>10036014666</v>
      </c>
      <c r="D27" s="33" t="s">
        <v>91</v>
      </c>
      <c r="E27" s="68">
        <v>37544</v>
      </c>
      <c r="F27" s="27" t="s">
        <v>24</v>
      </c>
      <c r="G27" s="69" t="s">
        <v>54</v>
      </c>
      <c r="H27" s="157">
        <v>9.6932870370370364E-2</v>
      </c>
      <c r="I27" s="157">
        <f t="shared" si="0"/>
        <v>4.0509259259259578E-4</v>
      </c>
      <c r="J27" s="45">
        <f t="shared" si="1"/>
        <v>34.602985074626865</v>
      </c>
      <c r="K27" s="26" t="s">
        <v>33</v>
      </c>
      <c r="L27" s="91"/>
    </row>
    <row r="28" spans="1:12" s="4" customFormat="1" ht="18" x14ac:dyDescent="0.25">
      <c r="A28" s="90">
        <v>6</v>
      </c>
      <c r="B28" s="26">
        <v>12</v>
      </c>
      <c r="C28" s="32">
        <v>10050875369</v>
      </c>
      <c r="D28" s="33" t="s">
        <v>133</v>
      </c>
      <c r="E28" s="68">
        <v>37306</v>
      </c>
      <c r="F28" s="27" t="s">
        <v>24</v>
      </c>
      <c r="G28" s="69" t="s">
        <v>104</v>
      </c>
      <c r="H28" s="157">
        <v>9.6932870370370364E-2</v>
      </c>
      <c r="I28" s="157">
        <f t="shared" si="0"/>
        <v>4.0509259259259578E-4</v>
      </c>
      <c r="J28" s="45">
        <f t="shared" ref="J28:J35" si="2">$J$19/((H28*24))</f>
        <v>34.602985074626865</v>
      </c>
      <c r="K28" s="26" t="s">
        <v>33</v>
      </c>
      <c r="L28" s="91"/>
    </row>
    <row r="29" spans="1:12" s="4" customFormat="1" ht="18" x14ac:dyDescent="0.25">
      <c r="A29" s="90">
        <v>7</v>
      </c>
      <c r="B29" s="26">
        <v>9</v>
      </c>
      <c r="C29" s="32">
        <v>10023500858</v>
      </c>
      <c r="D29" s="33" t="s">
        <v>134</v>
      </c>
      <c r="E29" s="68">
        <v>35854</v>
      </c>
      <c r="F29" s="27" t="s">
        <v>24</v>
      </c>
      <c r="G29" s="69" t="s">
        <v>104</v>
      </c>
      <c r="H29" s="157">
        <v>9.6932870370370364E-2</v>
      </c>
      <c r="I29" s="157">
        <f t="shared" si="0"/>
        <v>4.0509259259259578E-4</v>
      </c>
      <c r="J29" s="45">
        <f t="shared" si="2"/>
        <v>34.602985074626865</v>
      </c>
      <c r="K29" s="26" t="s">
        <v>33</v>
      </c>
      <c r="L29" s="91"/>
    </row>
    <row r="30" spans="1:12" s="4" customFormat="1" ht="18" x14ac:dyDescent="0.25">
      <c r="A30" s="90">
        <v>8</v>
      </c>
      <c r="B30" s="26">
        <v>13</v>
      </c>
      <c r="C30" s="32">
        <v>10036034975</v>
      </c>
      <c r="D30" s="33" t="s">
        <v>135</v>
      </c>
      <c r="E30" s="68">
        <v>37638</v>
      </c>
      <c r="F30" s="27" t="s">
        <v>33</v>
      </c>
      <c r="G30" s="69" t="s">
        <v>104</v>
      </c>
      <c r="H30" s="157">
        <v>9.7106481481481488E-2</v>
      </c>
      <c r="I30" s="157">
        <f t="shared" si="0"/>
        <v>5.7870370370372015E-4</v>
      </c>
      <c r="J30" s="45">
        <f t="shared" si="2"/>
        <v>34.541120381406436</v>
      </c>
      <c r="K30" s="26" t="s">
        <v>33</v>
      </c>
      <c r="L30" s="91"/>
    </row>
    <row r="31" spans="1:12" s="4" customFormat="1" ht="18" x14ac:dyDescent="0.25">
      <c r="A31" s="90">
        <v>9</v>
      </c>
      <c r="B31" s="26">
        <v>2</v>
      </c>
      <c r="C31" s="32">
        <v>10010084849</v>
      </c>
      <c r="D31" s="33" t="s">
        <v>96</v>
      </c>
      <c r="E31" s="68">
        <v>34294</v>
      </c>
      <c r="F31" s="27" t="s">
        <v>24</v>
      </c>
      <c r="G31" s="69" t="s">
        <v>54</v>
      </c>
      <c r="H31" s="157">
        <v>9.7592592592592606E-2</v>
      </c>
      <c r="I31" s="157">
        <f t="shared" si="0"/>
        <v>1.0648148148148379E-3</v>
      </c>
      <c r="J31" s="45">
        <f t="shared" si="2"/>
        <v>34.369070208728651</v>
      </c>
      <c r="K31" s="26" t="s">
        <v>33</v>
      </c>
      <c r="L31" s="91"/>
    </row>
    <row r="32" spans="1:12" s="4" customFormat="1" ht="18" x14ac:dyDescent="0.25">
      <c r="A32" s="90">
        <v>10</v>
      </c>
      <c r="B32" s="26">
        <v>3</v>
      </c>
      <c r="C32" s="32">
        <v>10052470819</v>
      </c>
      <c r="D32" s="33" t="s">
        <v>95</v>
      </c>
      <c r="E32" s="68">
        <v>37680</v>
      </c>
      <c r="F32" s="27" t="s">
        <v>24</v>
      </c>
      <c r="G32" s="69" t="s">
        <v>54</v>
      </c>
      <c r="H32" s="157">
        <v>9.7592592592592606E-2</v>
      </c>
      <c r="I32" s="157">
        <f t="shared" si="0"/>
        <v>1.0648148148148379E-3</v>
      </c>
      <c r="J32" s="45">
        <f t="shared" si="2"/>
        <v>34.369070208728651</v>
      </c>
      <c r="K32" s="26" t="s">
        <v>33</v>
      </c>
      <c r="L32" s="91"/>
    </row>
    <row r="33" spans="1:14" s="4" customFormat="1" ht="18" x14ac:dyDescent="0.25">
      <c r="A33" s="90">
        <v>11</v>
      </c>
      <c r="B33" s="26">
        <v>7</v>
      </c>
      <c r="C33" s="32">
        <v>10114015396</v>
      </c>
      <c r="D33" s="33" t="s">
        <v>94</v>
      </c>
      <c r="E33" s="68">
        <v>36017</v>
      </c>
      <c r="F33" s="27" t="s">
        <v>33</v>
      </c>
      <c r="G33" s="69" t="s">
        <v>93</v>
      </c>
      <c r="H33" s="157">
        <v>9.8159722222222232E-2</v>
      </c>
      <c r="I33" s="157">
        <f t="shared" si="0"/>
        <v>1.6319444444444636E-3</v>
      </c>
      <c r="J33" s="45">
        <f t="shared" si="2"/>
        <v>34.170498761938447</v>
      </c>
      <c r="K33" s="26"/>
      <c r="L33" s="91"/>
    </row>
    <row r="34" spans="1:14" s="4" customFormat="1" ht="18" x14ac:dyDescent="0.25">
      <c r="A34" s="92">
        <v>12</v>
      </c>
      <c r="B34" s="26">
        <v>6</v>
      </c>
      <c r="C34" s="32">
        <v>10034976059</v>
      </c>
      <c r="D34" s="33" t="s">
        <v>92</v>
      </c>
      <c r="E34" s="68">
        <v>36829</v>
      </c>
      <c r="F34" s="27" t="s">
        <v>33</v>
      </c>
      <c r="G34" s="69" t="s">
        <v>93</v>
      </c>
      <c r="H34" s="157">
        <v>9.8634259259259269E-2</v>
      </c>
      <c r="I34" s="157">
        <f t="shared" si="0"/>
        <v>2.1064814814815008E-3</v>
      </c>
      <c r="J34" s="45">
        <f t="shared" si="2"/>
        <v>34.006101854024877</v>
      </c>
      <c r="K34" s="26"/>
      <c r="L34" s="91"/>
    </row>
    <row r="35" spans="1:14" s="4" customFormat="1" ht="18.600000000000001" thickBot="1" x14ac:dyDescent="0.3">
      <c r="A35" s="102">
        <v>13</v>
      </c>
      <c r="B35" s="93">
        <v>4</v>
      </c>
      <c r="C35" s="94">
        <v>10080503516</v>
      </c>
      <c r="D35" s="95" t="s">
        <v>97</v>
      </c>
      <c r="E35" s="96">
        <v>37984</v>
      </c>
      <c r="F35" s="97" t="s">
        <v>33</v>
      </c>
      <c r="G35" s="98" t="s">
        <v>54</v>
      </c>
      <c r="H35" s="158">
        <v>9.8958333333333329E-2</v>
      </c>
      <c r="I35" s="158">
        <f t="shared" si="0"/>
        <v>2.4305555555555608E-3</v>
      </c>
      <c r="J35" s="99">
        <f t="shared" si="2"/>
        <v>33.89473684210526</v>
      </c>
      <c r="K35" s="93"/>
      <c r="L35" s="100"/>
    </row>
    <row r="36" spans="1:14" ht="9" customHeight="1" thickTop="1" thickBot="1" x14ac:dyDescent="0.35">
      <c r="A36" s="71"/>
      <c r="B36" s="85"/>
      <c r="C36" s="85"/>
      <c r="D36" s="86"/>
      <c r="E36" s="87"/>
      <c r="F36" s="88"/>
      <c r="G36" s="87"/>
      <c r="H36" s="89"/>
      <c r="I36" s="89"/>
      <c r="J36" s="46"/>
      <c r="K36" s="89"/>
      <c r="L36" s="89"/>
      <c r="N36"/>
    </row>
    <row r="37" spans="1:14" ht="15" thickTop="1" x14ac:dyDescent="0.25">
      <c r="A37" s="197" t="s">
        <v>5</v>
      </c>
      <c r="B37" s="198"/>
      <c r="C37" s="198"/>
      <c r="D37" s="198"/>
      <c r="E37" s="198"/>
      <c r="F37" s="198"/>
      <c r="G37" s="198" t="s">
        <v>6</v>
      </c>
      <c r="H37" s="198"/>
      <c r="I37" s="198"/>
      <c r="J37" s="198"/>
      <c r="K37" s="198"/>
      <c r="L37" s="199"/>
      <c r="N37"/>
    </row>
    <row r="38" spans="1:14" x14ac:dyDescent="0.25">
      <c r="A38" s="72" t="s">
        <v>149</v>
      </c>
      <c r="B38" s="9"/>
      <c r="C38" s="76"/>
      <c r="D38" s="23"/>
      <c r="E38" s="49"/>
      <c r="F38" s="56"/>
      <c r="G38" s="36" t="s">
        <v>34</v>
      </c>
      <c r="H38" s="101">
        <v>4</v>
      </c>
      <c r="I38" s="49"/>
      <c r="J38" s="50"/>
      <c r="K38" s="47" t="s">
        <v>32</v>
      </c>
      <c r="L38" s="55">
        <f>COUNTIF(F23:F35,"ЗМС")</f>
        <v>0</v>
      </c>
      <c r="N38"/>
    </row>
    <row r="39" spans="1:14" x14ac:dyDescent="0.25">
      <c r="A39" s="72" t="s">
        <v>150</v>
      </c>
      <c r="B39" s="9"/>
      <c r="C39" s="77"/>
      <c r="D39" s="23"/>
      <c r="E39" s="57"/>
      <c r="F39" s="58"/>
      <c r="G39" s="37" t="s">
        <v>27</v>
      </c>
      <c r="H39" s="101">
        <f>H40+H45</f>
        <v>13</v>
      </c>
      <c r="I39" s="51"/>
      <c r="J39" s="52"/>
      <c r="K39" s="47" t="s">
        <v>21</v>
      </c>
      <c r="L39" s="55">
        <f>COUNTIF(F23:F35,"МСМК")</f>
        <v>0</v>
      </c>
      <c r="N39"/>
    </row>
    <row r="40" spans="1:14" x14ac:dyDescent="0.25">
      <c r="A40" s="72" t="s">
        <v>56</v>
      </c>
      <c r="B40" s="9"/>
      <c r="C40" s="39"/>
      <c r="D40" s="23"/>
      <c r="E40" s="57"/>
      <c r="F40" s="58"/>
      <c r="G40" s="37" t="s">
        <v>28</v>
      </c>
      <c r="H40" s="101">
        <f>H41+H42+H43+H44</f>
        <v>13</v>
      </c>
      <c r="I40" s="51"/>
      <c r="J40" s="52"/>
      <c r="K40" s="47" t="s">
        <v>24</v>
      </c>
      <c r="L40" s="55">
        <f>COUNTIF(F23:F35,"МС")</f>
        <v>9</v>
      </c>
      <c r="N40"/>
    </row>
    <row r="41" spans="1:14" x14ac:dyDescent="0.25">
      <c r="A41" s="72" t="s">
        <v>57</v>
      </c>
      <c r="B41" s="9"/>
      <c r="C41" s="39"/>
      <c r="D41" s="23"/>
      <c r="E41" s="57"/>
      <c r="F41" s="58"/>
      <c r="G41" s="37" t="s">
        <v>29</v>
      </c>
      <c r="H41" s="101">
        <f>COUNT(A23:A35)</f>
        <v>13</v>
      </c>
      <c r="I41" s="51"/>
      <c r="J41" s="52"/>
      <c r="K41" s="47" t="s">
        <v>33</v>
      </c>
      <c r="L41" s="55">
        <f>COUNTIF(F23:F35,"КМС")</f>
        <v>4</v>
      </c>
      <c r="N41"/>
    </row>
    <row r="42" spans="1:14" x14ac:dyDescent="0.25">
      <c r="A42" s="72"/>
      <c r="B42" s="9"/>
      <c r="C42" s="39"/>
      <c r="D42" s="23"/>
      <c r="E42" s="57"/>
      <c r="F42" s="58"/>
      <c r="G42" s="37" t="s">
        <v>43</v>
      </c>
      <c r="H42" s="101">
        <f>COUNTIF(A23:A35,"ЛИМ")</f>
        <v>0</v>
      </c>
      <c r="I42" s="51"/>
      <c r="J42" s="52"/>
      <c r="K42" s="47" t="s">
        <v>42</v>
      </c>
      <c r="L42" s="55">
        <f>COUNTIF(F23:F35,"1 СР")</f>
        <v>0</v>
      </c>
      <c r="N42"/>
    </row>
    <row r="43" spans="1:14" x14ac:dyDescent="0.25">
      <c r="A43" s="72"/>
      <c r="B43" s="9"/>
      <c r="C43" s="9"/>
      <c r="D43" s="23"/>
      <c r="E43" s="57"/>
      <c r="F43" s="58"/>
      <c r="G43" s="37" t="s">
        <v>30</v>
      </c>
      <c r="H43" s="101">
        <f>COUNTIF(A23:A35,"НФ")</f>
        <v>0</v>
      </c>
      <c r="I43" s="51"/>
      <c r="J43" s="52"/>
      <c r="K43" s="47" t="s">
        <v>44</v>
      </c>
      <c r="L43" s="55">
        <f>COUNTIF(F23:F35,"2 СР")</f>
        <v>0</v>
      </c>
      <c r="N43"/>
    </row>
    <row r="44" spans="1:14" x14ac:dyDescent="0.25">
      <c r="A44" s="72"/>
      <c r="B44" s="9"/>
      <c r="C44" s="9"/>
      <c r="D44" s="23"/>
      <c r="E44" s="57"/>
      <c r="F44" s="58"/>
      <c r="G44" s="37" t="s">
        <v>35</v>
      </c>
      <c r="H44" s="101">
        <f>COUNTIF(A23:A35,"ДСКВ")</f>
        <v>0</v>
      </c>
      <c r="I44" s="51"/>
      <c r="J44" s="52"/>
      <c r="K44" s="47" t="s">
        <v>47</v>
      </c>
      <c r="L44" s="55">
        <f>COUNTIF(F23:F35,"3 СР")</f>
        <v>0</v>
      </c>
      <c r="N44"/>
    </row>
    <row r="45" spans="1:14" x14ac:dyDescent="0.25">
      <c r="A45" s="72"/>
      <c r="B45" s="9"/>
      <c r="C45" s="9"/>
      <c r="D45" s="23"/>
      <c r="E45" s="59"/>
      <c r="F45" s="60"/>
      <c r="G45" s="37" t="s">
        <v>31</v>
      </c>
      <c r="H45" s="101">
        <f>COUNTIF(A23:A35,"НС")</f>
        <v>0</v>
      </c>
      <c r="I45" s="53"/>
      <c r="J45" s="54"/>
      <c r="K45" s="47"/>
      <c r="L45" s="38"/>
    </row>
    <row r="46" spans="1:14" ht="9.75" customHeight="1" x14ac:dyDescent="0.25">
      <c r="A46" s="57"/>
      <c r="L46" s="16"/>
    </row>
    <row r="47" spans="1:14" ht="15.6" x14ac:dyDescent="0.25">
      <c r="A47" s="200" t="s">
        <v>3</v>
      </c>
      <c r="B47" s="201"/>
      <c r="C47" s="201"/>
      <c r="D47" s="201"/>
      <c r="E47" s="201" t="s">
        <v>12</v>
      </c>
      <c r="F47" s="201"/>
      <c r="G47" s="201"/>
      <c r="H47" s="201"/>
      <c r="I47" s="201" t="s">
        <v>4</v>
      </c>
      <c r="J47" s="201"/>
      <c r="K47" s="201"/>
      <c r="L47" s="207"/>
    </row>
    <row r="48" spans="1:14" x14ac:dyDescent="0.25">
      <c r="A48" s="186"/>
      <c r="B48" s="187"/>
      <c r="C48" s="187"/>
      <c r="D48" s="187"/>
      <c r="E48" s="187"/>
      <c r="F48" s="208"/>
      <c r="G48" s="208"/>
      <c r="H48" s="208"/>
      <c r="I48" s="208"/>
      <c r="J48" s="208"/>
      <c r="K48" s="208"/>
      <c r="L48" s="209"/>
    </row>
    <row r="49" spans="1:12" x14ac:dyDescent="0.25">
      <c r="A49" s="165"/>
      <c r="D49" s="166"/>
      <c r="E49" s="166"/>
      <c r="F49" s="166"/>
      <c r="G49" s="166"/>
      <c r="H49" s="166"/>
      <c r="I49" s="166"/>
      <c r="J49" s="166"/>
      <c r="K49" s="166"/>
      <c r="L49" s="168"/>
    </row>
    <row r="50" spans="1:12" x14ac:dyDescent="0.25">
      <c r="A50" s="165"/>
      <c r="D50" s="166"/>
      <c r="E50" s="166"/>
      <c r="F50" s="166"/>
      <c r="G50" s="166"/>
      <c r="H50" s="166"/>
      <c r="I50" s="166"/>
      <c r="J50" s="166"/>
      <c r="K50" s="166"/>
      <c r="L50" s="168"/>
    </row>
    <row r="51" spans="1:12" x14ac:dyDescent="0.25">
      <c r="A51" s="165"/>
      <c r="D51" s="166"/>
      <c r="E51" s="166"/>
      <c r="F51" s="166"/>
      <c r="G51" s="166"/>
      <c r="H51" s="166"/>
      <c r="I51" s="166"/>
      <c r="J51" s="166"/>
      <c r="K51" s="166"/>
      <c r="L51" s="168"/>
    </row>
    <row r="52" spans="1:12" x14ac:dyDescent="0.25">
      <c r="A52" s="165"/>
      <c r="D52" s="166"/>
      <c r="E52" s="166"/>
      <c r="F52" s="166"/>
      <c r="G52" s="166"/>
      <c r="H52" s="166"/>
      <c r="I52" s="166"/>
      <c r="J52" s="166"/>
      <c r="K52" s="166"/>
      <c r="L52" s="168"/>
    </row>
    <row r="53" spans="1:12" x14ac:dyDescent="0.25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8"/>
    </row>
    <row r="54" spans="1:12" x14ac:dyDescent="0.25">
      <c r="A54" s="186"/>
      <c r="B54" s="187"/>
      <c r="C54" s="187"/>
      <c r="D54" s="187"/>
      <c r="E54" s="187"/>
      <c r="F54" s="202"/>
      <c r="G54" s="202"/>
      <c r="H54" s="202"/>
      <c r="I54" s="202"/>
      <c r="J54" s="202"/>
      <c r="K54" s="202"/>
      <c r="L54" s="203"/>
    </row>
    <row r="55" spans="1:12" ht="16.2" thickBot="1" x14ac:dyDescent="0.3">
      <c r="A55" s="204"/>
      <c r="B55" s="205"/>
      <c r="C55" s="205"/>
      <c r="D55" s="205"/>
      <c r="E55" s="205" t="str">
        <f>G17</f>
        <v>ЕЛИФЕРОВ А. В.  (ВК, г. ВОРОНЕЖ)</v>
      </c>
      <c r="F55" s="205"/>
      <c r="G55" s="205"/>
      <c r="H55" s="205"/>
      <c r="I55" s="205" t="str">
        <f>G18</f>
        <v>АГАПОВА И.А. (1К, г. ВОРОНЕЖ)</v>
      </c>
      <c r="J55" s="205"/>
      <c r="K55" s="205"/>
      <c r="L55" s="206"/>
    </row>
    <row r="56" spans="1:12" ht="14.4" thickTop="1" x14ac:dyDescent="0.25">
      <c r="A56" s="57"/>
    </row>
    <row r="57" spans="1:12" x14ac:dyDescent="0.25">
      <c r="A57" s="57"/>
    </row>
    <row r="58" spans="1:12" x14ac:dyDescent="0.25">
      <c r="A58" s="57"/>
    </row>
    <row r="59" spans="1:12" x14ac:dyDescent="0.25">
      <c r="A59" s="57"/>
    </row>
    <row r="60" spans="1:12" x14ac:dyDescent="0.25">
      <c r="A60" s="57"/>
    </row>
    <row r="61" spans="1:12" x14ac:dyDescent="0.25">
      <c r="A61" s="57"/>
    </row>
    <row r="62" spans="1:12" x14ac:dyDescent="0.25">
      <c r="A62" s="57"/>
    </row>
    <row r="63" spans="1:12" x14ac:dyDescent="0.25">
      <c r="A63" s="57"/>
    </row>
    <row r="64" spans="1:12" x14ac:dyDescent="0.25">
      <c r="A64" s="57"/>
    </row>
    <row r="65" spans="1:7" x14ac:dyDescent="0.25">
      <c r="A65" s="57"/>
    </row>
    <row r="66" spans="1:7" x14ac:dyDescent="0.25">
      <c r="A66" s="57"/>
    </row>
    <row r="67" spans="1:7" x14ac:dyDescent="0.25">
      <c r="A67" s="57"/>
    </row>
    <row r="68" spans="1:7" x14ac:dyDescent="0.25">
      <c r="A68" s="57"/>
    </row>
    <row r="69" spans="1:7" x14ac:dyDescent="0.25">
      <c r="A69" s="57"/>
    </row>
    <row r="70" spans="1:7" x14ac:dyDescent="0.25">
      <c r="A70" s="57"/>
    </row>
    <row r="71" spans="1:7" x14ac:dyDescent="0.25">
      <c r="A71" s="57"/>
    </row>
    <row r="72" spans="1:7" x14ac:dyDescent="0.25">
      <c r="A72" s="57"/>
    </row>
    <row r="73" spans="1:7" x14ac:dyDescent="0.25">
      <c r="A73" s="57"/>
    </row>
    <row r="74" spans="1:7" x14ac:dyDescent="0.25">
      <c r="A74" s="57"/>
    </row>
    <row r="75" spans="1:7" x14ac:dyDescent="0.25">
      <c r="A75" s="57"/>
    </row>
    <row r="76" spans="1:7" x14ac:dyDescent="0.25">
      <c r="A76" s="57"/>
    </row>
    <row r="77" spans="1:7" x14ac:dyDescent="0.25">
      <c r="A77" s="57"/>
    </row>
    <row r="78" spans="1:7" x14ac:dyDescent="0.25">
      <c r="A78" s="57"/>
    </row>
    <row r="79" spans="1:7" x14ac:dyDescent="0.25">
      <c r="A79" s="57"/>
      <c r="G79"/>
    </row>
    <row r="80" spans="1:7" x14ac:dyDescent="0.25">
      <c r="A80" s="57"/>
      <c r="G80"/>
    </row>
    <row r="81" spans="1:7" x14ac:dyDescent="0.25">
      <c r="A81" s="57"/>
      <c r="G81"/>
    </row>
    <row r="82" spans="1:7" x14ac:dyDescent="0.25">
      <c r="A82" s="57"/>
      <c r="G82"/>
    </row>
    <row r="83" spans="1:7" x14ac:dyDescent="0.25">
      <c r="A83" s="57"/>
      <c r="G83"/>
    </row>
    <row r="84" spans="1:7" x14ac:dyDescent="0.25">
      <c r="A84" s="57"/>
      <c r="G84"/>
    </row>
    <row r="85" spans="1:7" x14ac:dyDescent="0.25">
      <c r="A85" s="57"/>
      <c r="G85"/>
    </row>
    <row r="86" spans="1:7" x14ac:dyDescent="0.25">
      <c r="A86" s="57"/>
      <c r="G86"/>
    </row>
    <row r="87" spans="1:7" x14ac:dyDescent="0.25">
      <c r="A87" s="57"/>
      <c r="G87"/>
    </row>
    <row r="88" spans="1:7" x14ac:dyDescent="0.25">
      <c r="A88" s="57"/>
      <c r="G88"/>
    </row>
    <row r="89" spans="1:7" x14ac:dyDescent="0.25">
      <c r="A89" s="57"/>
      <c r="G89"/>
    </row>
    <row r="90" spans="1:7" x14ac:dyDescent="0.25">
      <c r="A90" s="57"/>
      <c r="G90"/>
    </row>
    <row r="91" spans="1:7" x14ac:dyDescent="0.25">
      <c r="A91" s="57"/>
      <c r="G91"/>
    </row>
    <row r="92" spans="1:7" x14ac:dyDescent="0.25">
      <c r="A92" s="57"/>
      <c r="G92"/>
    </row>
    <row r="93" spans="1:7" x14ac:dyDescent="0.25">
      <c r="A93" s="57"/>
      <c r="G93"/>
    </row>
    <row r="94" spans="1:7" x14ac:dyDescent="0.25">
      <c r="A94" s="57"/>
      <c r="G94"/>
    </row>
    <row r="95" spans="1:7" x14ac:dyDescent="0.25">
      <c r="A95" s="57"/>
      <c r="G95"/>
    </row>
    <row r="96" spans="1:7" x14ac:dyDescent="0.25">
      <c r="A96" s="57"/>
      <c r="G96"/>
    </row>
    <row r="97" spans="1:7" x14ac:dyDescent="0.25">
      <c r="A97" s="57"/>
      <c r="G97"/>
    </row>
    <row r="98" spans="1:7" x14ac:dyDescent="0.25">
      <c r="A98" s="57"/>
      <c r="G98"/>
    </row>
    <row r="99" spans="1:7" x14ac:dyDescent="0.25">
      <c r="A99" s="57"/>
      <c r="G99"/>
    </row>
    <row r="100" spans="1:7" x14ac:dyDescent="0.25">
      <c r="A100" s="57"/>
      <c r="G100"/>
    </row>
    <row r="101" spans="1:7" x14ac:dyDescent="0.25">
      <c r="A101" s="57"/>
      <c r="G101"/>
    </row>
    <row r="102" spans="1:7" x14ac:dyDescent="0.25">
      <c r="A102" s="57"/>
      <c r="G102"/>
    </row>
    <row r="103" spans="1:7" x14ac:dyDescent="0.25">
      <c r="A103" s="57"/>
      <c r="G103"/>
    </row>
    <row r="104" spans="1:7" x14ac:dyDescent="0.25">
      <c r="A104" s="57"/>
      <c r="G104"/>
    </row>
    <row r="105" spans="1:7" x14ac:dyDescent="0.25">
      <c r="A105" s="57"/>
      <c r="G105"/>
    </row>
    <row r="106" spans="1:7" x14ac:dyDescent="0.25">
      <c r="G106"/>
    </row>
    <row r="107" spans="1:7" x14ac:dyDescent="0.25">
      <c r="G107"/>
    </row>
    <row r="108" spans="1:7" x14ac:dyDescent="0.25">
      <c r="G108"/>
    </row>
    <row r="109" spans="1:7" x14ac:dyDescent="0.25">
      <c r="G109"/>
    </row>
    <row r="110" spans="1:7" x14ac:dyDescent="0.25">
      <c r="G110"/>
    </row>
    <row r="111" spans="1:7" x14ac:dyDescent="0.25">
      <c r="G111"/>
    </row>
    <row r="112" spans="1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A53:E53"/>
    <mergeCell ref="F53:L53"/>
    <mergeCell ref="I21:I22"/>
    <mergeCell ref="J21:J22"/>
    <mergeCell ref="K21:K22"/>
    <mergeCell ref="L21:L22"/>
    <mergeCell ref="A37:F37"/>
    <mergeCell ref="G37:L37"/>
    <mergeCell ref="A47:D47"/>
    <mergeCell ref="E47:H47"/>
    <mergeCell ref="I47:L47"/>
    <mergeCell ref="A48:E48"/>
    <mergeCell ref="F48:L48"/>
    <mergeCell ref="A54:E54"/>
    <mergeCell ref="F54:L54"/>
    <mergeCell ref="A55:D55"/>
    <mergeCell ref="E55:H55"/>
    <mergeCell ref="I55:L55"/>
  </mergeCells>
  <conditionalFormatting sqref="B1 B6:B7 B9:B11 B13:B1048576">
    <cfRule type="duplicateValues" dxfId="20" priority="5"/>
  </conditionalFormatting>
  <conditionalFormatting sqref="B1:B1048576">
    <cfRule type="duplicateValues" dxfId="19" priority="1"/>
  </conditionalFormatting>
  <conditionalFormatting sqref="B2">
    <cfRule type="duplicateValues" dxfId="18" priority="4"/>
  </conditionalFormatting>
  <conditionalFormatting sqref="B3">
    <cfRule type="duplicateValues" dxfId="17" priority="3"/>
  </conditionalFormatting>
  <conditionalFormatting sqref="B4">
    <cfRule type="duplicateValues" dxfId="16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6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84C4-976D-4B96-89A0-9A4023A7CED2}">
  <sheetPr>
    <tabColor theme="3" tint="-0.249977111117893"/>
    <pageSetUpPr fitToPage="1"/>
  </sheetPr>
  <dimension ref="A1:Q116"/>
  <sheetViews>
    <sheetView view="pageBreakPreview" topLeftCell="B10" zoomScale="62" zoomScaleNormal="100" zoomScaleSheetLayoutView="62" workbookViewId="0">
      <selection activeCell="L13" sqref="L13"/>
    </sheetView>
  </sheetViews>
  <sheetFormatPr defaultColWidth="9.109375" defaultRowHeight="13.8" x14ac:dyDescent="0.25"/>
  <cols>
    <col min="1" max="1" width="7" style="1" customWidth="1"/>
    <col min="2" max="2" width="7" style="166" customWidth="1"/>
    <col min="3" max="3" width="13.33203125" style="166" customWidth="1"/>
    <col min="4" max="4" width="27.88671875" style="1" customWidth="1"/>
    <col min="5" max="5" width="11.6640625" style="1" customWidth="1"/>
    <col min="6" max="6" width="9.6640625" style="1" customWidth="1"/>
    <col min="7" max="7" width="28.88671875" style="1" customWidth="1"/>
    <col min="8" max="8" width="13.109375" style="1" customWidth="1"/>
    <col min="9" max="9" width="14" style="1" customWidth="1"/>
    <col min="10" max="10" width="13.5546875" style="48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7" ht="15.75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7" ht="15.75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7" ht="2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7" ht="12" customHeight="1" x14ac:dyDescent="0.3">
      <c r="A5" s="187" t="s">
        <v>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O5" s="22"/>
    </row>
    <row r="6" spans="1:17" s="2" customFormat="1" ht="28.8" x14ac:dyDescent="0.3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Q6" s="22"/>
    </row>
    <row r="7" spans="1:1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7" s="2" customFormat="1" ht="9" customHeight="1" thickBot="1" x14ac:dyDescent="0.3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7" ht="19.5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7" ht="18" customHeight="1" x14ac:dyDescent="0.25">
      <c r="A10" s="227" t="s">
        <v>36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7" ht="19.5" customHeight="1" x14ac:dyDescent="0.25">
      <c r="A11" s="227" t="s">
        <v>102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7" ht="5.25" customHeight="1" x14ac:dyDescent="0.25">
      <c r="A12" s="217" t="s">
        <v>45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7" ht="15.6" x14ac:dyDescent="0.3">
      <c r="A13" s="40" t="s">
        <v>50</v>
      </c>
      <c r="B13" s="19"/>
      <c r="C13" s="19"/>
      <c r="D13" s="62"/>
      <c r="E13" s="5"/>
      <c r="F13" s="5"/>
      <c r="G13" s="31" t="s">
        <v>85</v>
      </c>
      <c r="H13" s="70"/>
      <c r="I13" s="5"/>
      <c r="J13" s="41"/>
      <c r="K13" s="28"/>
      <c r="L13" s="29" t="s">
        <v>58</v>
      </c>
    </row>
    <row r="14" spans="1:17" ht="15.6" x14ac:dyDescent="0.3">
      <c r="A14" s="17" t="s">
        <v>136</v>
      </c>
      <c r="B14" s="12"/>
      <c r="C14" s="12"/>
      <c r="D14" s="67"/>
      <c r="E14" s="6"/>
      <c r="F14" s="6"/>
      <c r="G14" s="7" t="s">
        <v>137</v>
      </c>
      <c r="H14" s="6"/>
      <c r="I14" s="6"/>
      <c r="J14" s="42"/>
      <c r="K14" s="30"/>
      <c r="L14" s="66" t="s">
        <v>107</v>
      </c>
    </row>
    <row r="15" spans="1:1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6"/>
    </row>
    <row r="16" spans="1:17" ht="14.4" x14ac:dyDescent="0.25">
      <c r="A16" s="18" t="s">
        <v>18</v>
      </c>
      <c r="B16" s="14"/>
      <c r="C16" s="14"/>
      <c r="D16" s="11"/>
      <c r="E16" s="8"/>
      <c r="F16" s="11"/>
      <c r="G16" s="10" t="s">
        <v>45</v>
      </c>
      <c r="H16" s="35" t="s">
        <v>53</v>
      </c>
      <c r="I16" s="8"/>
      <c r="J16" s="43"/>
      <c r="K16" s="8"/>
      <c r="L16" s="75"/>
    </row>
    <row r="17" spans="1:14" ht="14.4" x14ac:dyDescent="0.25">
      <c r="A17" s="18" t="s">
        <v>19</v>
      </c>
      <c r="B17" s="14"/>
      <c r="C17" s="14"/>
      <c r="D17" s="10"/>
      <c r="E17" s="8"/>
      <c r="F17" s="11"/>
      <c r="G17" s="10" t="s">
        <v>51</v>
      </c>
      <c r="H17" s="35" t="s">
        <v>40</v>
      </c>
      <c r="I17" s="8"/>
      <c r="J17" s="43"/>
      <c r="K17" s="8"/>
      <c r="L17" s="34"/>
    </row>
    <row r="18" spans="1:14" ht="14.4" x14ac:dyDescent="0.25">
      <c r="A18" s="18" t="s">
        <v>20</v>
      </c>
      <c r="B18" s="14"/>
      <c r="C18" s="14"/>
      <c r="D18" s="10"/>
      <c r="E18" s="8"/>
      <c r="F18" s="11"/>
      <c r="G18" s="10" t="s">
        <v>52</v>
      </c>
      <c r="H18" s="35" t="s">
        <v>41</v>
      </c>
      <c r="I18" s="8"/>
      <c r="J18" s="43"/>
      <c r="K18" s="8"/>
      <c r="L18" s="34"/>
    </row>
    <row r="19" spans="1:14" ht="16.2" thickBot="1" x14ac:dyDescent="0.3">
      <c r="A19" s="18" t="s">
        <v>16</v>
      </c>
      <c r="B19" s="15"/>
      <c r="C19" s="15"/>
      <c r="D19" s="74"/>
      <c r="E19" s="9"/>
      <c r="F19" s="9"/>
      <c r="G19" s="10" t="s">
        <v>88</v>
      </c>
      <c r="H19" s="35" t="s">
        <v>39</v>
      </c>
      <c r="I19" s="8"/>
      <c r="J19" s="78">
        <v>60</v>
      </c>
      <c r="K19" s="119"/>
      <c r="L19" s="173" t="s">
        <v>138</v>
      </c>
    </row>
    <row r="20" spans="1:14" ht="9.75" customHeight="1" thickTop="1" thickBot="1" x14ac:dyDescent="0.3">
      <c r="A20" s="24"/>
      <c r="B20" s="21"/>
      <c r="C20" s="21"/>
      <c r="D20" s="20"/>
      <c r="E20" s="20"/>
      <c r="F20" s="20"/>
      <c r="G20" s="20"/>
      <c r="H20" s="20"/>
      <c r="I20" s="20"/>
      <c r="J20" s="44"/>
      <c r="K20" s="20"/>
      <c r="L20" s="25"/>
    </row>
    <row r="21" spans="1:14" s="3" customFormat="1" ht="21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189" t="s">
        <v>37</v>
      </c>
      <c r="F21" s="189" t="s">
        <v>9</v>
      </c>
      <c r="G21" s="189" t="s">
        <v>14</v>
      </c>
      <c r="H21" s="189" t="s">
        <v>8</v>
      </c>
      <c r="I21" s="189" t="s">
        <v>26</v>
      </c>
      <c r="J21" s="191" t="s">
        <v>23</v>
      </c>
      <c r="K21" s="193" t="s">
        <v>25</v>
      </c>
      <c r="L21" s="195" t="s">
        <v>15</v>
      </c>
    </row>
    <row r="22" spans="1:14" s="3" customFormat="1" ht="13.5" customHeight="1" x14ac:dyDescent="0.25">
      <c r="A22" s="214"/>
      <c r="B22" s="190"/>
      <c r="C22" s="190"/>
      <c r="D22" s="190"/>
      <c r="E22" s="190"/>
      <c r="F22" s="190"/>
      <c r="G22" s="190"/>
      <c r="H22" s="190"/>
      <c r="I22" s="190"/>
      <c r="J22" s="192"/>
      <c r="K22" s="194"/>
      <c r="L22" s="196"/>
    </row>
    <row r="23" spans="1:14" s="4" customFormat="1" ht="18" x14ac:dyDescent="0.25">
      <c r="A23" s="90">
        <v>1</v>
      </c>
      <c r="B23" s="32">
        <v>22</v>
      </c>
      <c r="C23" s="32">
        <v>10008696537</v>
      </c>
      <c r="D23" s="33" t="s">
        <v>103</v>
      </c>
      <c r="E23" s="68">
        <v>38788</v>
      </c>
      <c r="F23" s="27" t="s">
        <v>33</v>
      </c>
      <c r="G23" s="69" t="s">
        <v>104</v>
      </c>
      <c r="H23" s="157">
        <v>0.11585648148148148</v>
      </c>
      <c r="I23" s="157">
        <f>H23-$H$23</f>
        <v>0</v>
      </c>
      <c r="J23" s="45">
        <f>$J$19/((H23*24))</f>
        <v>21.57842157842158</v>
      </c>
      <c r="K23" s="26" t="s">
        <v>24</v>
      </c>
      <c r="L23" s="91"/>
    </row>
    <row r="24" spans="1:14" s="4" customFormat="1" ht="18" x14ac:dyDescent="0.25">
      <c r="A24" s="92">
        <v>2</v>
      </c>
      <c r="B24" s="32">
        <v>15</v>
      </c>
      <c r="C24" s="32">
        <v>10014629604</v>
      </c>
      <c r="D24" s="33" t="s">
        <v>140</v>
      </c>
      <c r="E24" s="68">
        <v>38466</v>
      </c>
      <c r="F24" s="27" t="s">
        <v>33</v>
      </c>
      <c r="G24" s="69" t="s">
        <v>54</v>
      </c>
      <c r="H24" s="157">
        <v>0.11909722222222223</v>
      </c>
      <c r="I24" s="157">
        <f>H24-$H$23</f>
        <v>3.2407407407407524E-3</v>
      </c>
      <c r="J24" s="45">
        <f t="shared" ref="J24:J27" si="0">$J$19/((H24*24))</f>
        <v>20.991253644314867</v>
      </c>
      <c r="K24" s="26" t="s">
        <v>33</v>
      </c>
      <c r="L24" s="91"/>
    </row>
    <row r="25" spans="1:14" s="4" customFormat="1" ht="18" x14ac:dyDescent="0.25">
      <c r="A25" s="90">
        <v>3</v>
      </c>
      <c r="B25" s="26">
        <v>20</v>
      </c>
      <c r="C25" s="32">
        <v>10091997915</v>
      </c>
      <c r="D25" s="33" t="s">
        <v>106</v>
      </c>
      <c r="E25" s="68">
        <v>38729</v>
      </c>
      <c r="F25" s="27" t="s">
        <v>33</v>
      </c>
      <c r="G25" s="69" t="s">
        <v>125</v>
      </c>
      <c r="H25" s="157">
        <v>0.11909722222222223</v>
      </c>
      <c r="I25" s="157">
        <f>H25-$H$23</f>
        <v>3.2407407407407524E-3</v>
      </c>
      <c r="J25" s="45">
        <f t="shared" si="0"/>
        <v>20.991253644314867</v>
      </c>
      <c r="K25" s="26" t="s">
        <v>33</v>
      </c>
      <c r="L25" s="91"/>
    </row>
    <row r="26" spans="1:14" s="4" customFormat="1" ht="18" x14ac:dyDescent="0.25">
      <c r="A26" s="92">
        <v>4</v>
      </c>
      <c r="B26" s="26">
        <v>16</v>
      </c>
      <c r="C26" s="32">
        <v>10036018306</v>
      </c>
      <c r="D26" s="33" t="s">
        <v>105</v>
      </c>
      <c r="E26" s="68">
        <v>38833</v>
      </c>
      <c r="F26" s="27" t="s">
        <v>33</v>
      </c>
      <c r="G26" s="69" t="s">
        <v>54</v>
      </c>
      <c r="H26" s="157">
        <v>0.12083333333333333</v>
      </c>
      <c r="I26" s="157">
        <f>H26-$H$23</f>
        <v>4.9768518518518573E-3</v>
      </c>
      <c r="J26" s="45">
        <f t="shared" si="0"/>
        <v>20.689655172413794</v>
      </c>
      <c r="K26" s="26" t="s">
        <v>33</v>
      </c>
      <c r="L26" s="91"/>
    </row>
    <row r="27" spans="1:14" s="4" customFormat="1" ht="18" x14ac:dyDescent="0.25">
      <c r="A27" s="90">
        <v>5</v>
      </c>
      <c r="B27" s="26">
        <v>17</v>
      </c>
      <c r="C27" s="32">
        <v>10036014666</v>
      </c>
      <c r="D27" s="33" t="s">
        <v>141</v>
      </c>
      <c r="E27" s="68">
        <v>38862</v>
      </c>
      <c r="F27" s="27" t="s">
        <v>42</v>
      </c>
      <c r="G27" s="69" t="s">
        <v>54</v>
      </c>
      <c r="H27" s="157">
        <v>0.12083333333333333</v>
      </c>
      <c r="I27" s="157">
        <f>H27-$H$23</f>
        <v>4.9768518518518573E-3</v>
      </c>
      <c r="J27" s="45">
        <f t="shared" si="0"/>
        <v>20.689655172413794</v>
      </c>
      <c r="K27" s="26" t="s">
        <v>33</v>
      </c>
      <c r="L27" s="91"/>
    </row>
    <row r="28" spans="1:14" s="4" customFormat="1" ht="18" x14ac:dyDescent="0.25">
      <c r="A28" s="90" t="s">
        <v>139</v>
      </c>
      <c r="B28" s="26">
        <v>44</v>
      </c>
      <c r="C28" s="32">
        <v>10050875369</v>
      </c>
      <c r="D28" s="33" t="s">
        <v>142</v>
      </c>
      <c r="E28" s="68">
        <v>38836</v>
      </c>
      <c r="F28" s="27" t="s">
        <v>33</v>
      </c>
      <c r="G28" s="69" t="s">
        <v>104</v>
      </c>
      <c r="H28" s="157"/>
      <c r="I28" s="157"/>
      <c r="J28" s="45"/>
      <c r="K28" s="26"/>
      <c r="L28" s="91"/>
    </row>
    <row r="29" spans="1:14" s="4" customFormat="1" ht="18" x14ac:dyDescent="0.25">
      <c r="A29" s="90" t="s">
        <v>139</v>
      </c>
      <c r="B29" s="26">
        <v>18</v>
      </c>
      <c r="C29" s="32">
        <v>10023500858</v>
      </c>
      <c r="D29" s="33" t="s">
        <v>143</v>
      </c>
      <c r="E29" s="68">
        <v>38463</v>
      </c>
      <c r="F29" s="27" t="s">
        <v>33</v>
      </c>
      <c r="G29" s="69" t="s">
        <v>54</v>
      </c>
      <c r="H29" s="157"/>
      <c r="I29" s="157"/>
      <c r="J29" s="45"/>
      <c r="K29" s="26"/>
      <c r="L29" s="91"/>
    </row>
    <row r="30" spans="1:14" s="4" customFormat="1" ht="18.600000000000001" thickBot="1" x14ac:dyDescent="0.3">
      <c r="A30" s="102" t="s">
        <v>139</v>
      </c>
      <c r="B30" s="93">
        <v>19</v>
      </c>
      <c r="C30" s="94">
        <v>10036034975</v>
      </c>
      <c r="D30" s="95" t="s">
        <v>144</v>
      </c>
      <c r="E30" s="96">
        <v>39067</v>
      </c>
      <c r="F30" s="97" t="s">
        <v>33</v>
      </c>
      <c r="G30" s="98" t="s">
        <v>54</v>
      </c>
      <c r="H30" s="158"/>
      <c r="I30" s="158"/>
      <c r="J30" s="99"/>
      <c r="K30" s="93"/>
      <c r="L30" s="100"/>
    </row>
    <row r="31" spans="1:14" ht="9" customHeight="1" thickTop="1" thickBot="1" x14ac:dyDescent="0.35">
      <c r="A31" s="71"/>
      <c r="B31" s="85"/>
      <c r="C31" s="85"/>
      <c r="D31" s="86"/>
      <c r="E31" s="87"/>
      <c r="F31" s="88"/>
      <c r="G31" s="87"/>
      <c r="H31" s="89"/>
      <c r="I31" s="89"/>
      <c r="J31" s="46"/>
      <c r="K31" s="89"/>
      <c r="L31" s="89"/>
      <c r="N31"/>
    </row>
    <row r="32" spans="1:14" ht="15" thickTop="1" x14ac:dyDescent="0.25">
      <c r="A32" s="197" t="s">
        <v>5</v>
      </c>
      <c r="B32" s="198"/>
      <c r="C32" s="198"/>
      <c r="D32" s="198"/>
      <c r="E32" s="198"/>
      <c r="F32" s="198"/>
      <c r="G32" s="198" t="s">
        <v>6</v>
      </c>
      <c r="H32" s="198"/>
      <c r="I32" s="198"/>
      <c r="J32" s="198"/>
      <c r="K32" s="198"/>
      <c r="L32" s="199"/>
      <c r="N32"/>
    </row>
    <row r="33" spans="1:14" x14ac:dyDescent="0.25">
      <c r="A33" s="72" t="s">
        <v>145</v>
      </c>
      <c r="B33" s="9"/>
      <c r="C33" s="76"/>
      <c r="D33" s="23"/>
      <c r="E33" s="49"/>
      <c r="F33" s="56"/>
      <c r="G33" s="36" t="s">
        <v>34</v>
      </c>
      <c r="H33" s="101">
        <v>3</v>
      </c>
      <c r="I33" s="49"/>
      <c r="J33" s="50"/>
      <c r="K33" s="47" t="s">
        <v>32</v>
      </c>
      <c r="L33" s="55">
        <f>COUNTIF(F23:F30,"ЗМС")</f>
        <v>0</v>
      </c>
      <c r="N33"/>
    </row>
    <row r="34" spans="1:14" x14ac:dyDescent="0.25">
      <c r="A34" s="72" t="s">
        <v>146</v>
      </c>
      <c r="B34" s="9"/>
      <c r="C34" s="77"/>
      <c r="D34" s="23"/>
      <c r="E34" s="57"/>
      <c r="F34" s="58"/>
      <c r="G34" s="37" t="s">
        <v>27</v>
      </c>
      <c r="H34" s="101">
        <f>H35+H40</f>
        <v>8</v>
      </c>
      <c r="I34" s="51"/>
      <c r="J34" s="52"/>
      <c r="K34" s="47" t="s">
        <v>21</v>
      </c>
      <c r="L34" s="55">
        <f>COUNTIF(F23:F30,"МСМК")</f>
        <v>0</v>
      </c>
      <c r="N34"/>
    </row>
    <row r="35" spans="1:14" x14ac:dyDescent="0.25">
      <c r="A35" s="72" t="s">
        <v>56</v>
      </c>
      <c r="B35" s="9"/>
      <c r="C35" s="39"/>
      <c r="D35" s="23"/>
      <c r="E35" s="57"/>
      <c r="F35" s="58"/>
      <c r="G35" s="37" t="s">
        <v>28</v>
      </c>
      <c r="H35" s="101">
        <f>H36+H37+H38+H39</f>
        <v>5</v>
      </c>
      <c r="I35" s="51"/>
      <c r="J35" s="52"/>
      <c r="K35" s="47" t="s">
        <v>24</v>
      </c>
      <c r="L35" s="55">
        <f>COUNTIF(F23:F30,"МС")</f>
        <v>0</v>
      </c>
      <c r="N35"/>
    </row>
    <row r="36" spans="1:14" x14ac:dyDescent="0.25">
      <c r="A36" s="72" t="s">
        <v>57</v>
      </c>
      <c r="B36" s="9"/>
      <c r="C36" s="39"/>
      <c r="D36" s="23"/>
      <c r="E36" s="57"/>
      <c r="F36" s="58"/>
      <c r="G36" s="37" t="s">
        <v>29</v>
      </c>
      <c r="H36" s="101">
        <f>COUNT(A23:A30)</f>
        <v>5</v>
      </c>
      <c r="I36" s="51"/>
      <c r="J36" s="52"/>
      <c r="K36" s="47" t="s">
        <v>33</v>
      </c>
      <c r="L36" s="55">
        <f>COUNTIF(F23:F30,"КМС")</f>
        <v>7</v>
      </c>
      <c r="N36"/>
    </row>
    <row r="37" spans="1:14" x14ac:dyDescent="0.25">
      <c r="A37" s="72"/>
      <c r="B37" s="9"/>
      <c r="C37" s="39"/>
      <c r="D37" s="23"/>
      <c r="E37" s="57"/>
      <c r="F37" s="58"/>
      <c r="G37" s="37" t="s">
        <v>43</v>
      </c>
      <c r="H37" s="101">
        <f>COUNTIF(A23:A30,"ЛИМ")</f>
        <v>0</v>
      </c>
      <c r="I37" s="51"/>
      <c r="J37" s="52"/>
      <c r="K37" s="47" t="s">
        <v>42</v>
      </c>
      <c r="L37" s="55">
        <f>COUNTIF(F23:F30,"1 СР")</f>
        <v>1</v>
      </c>
      <c r="N37"/>
    </row>
    <row r="38" spans="1:14" x14ac:dyDescent="0.25">
      <c r="A38" s="72"/>
      <c r="B38" s="9"/>
      <c r="C38" s="9"/>
      <c r="D38" s="23"/>
      <c r="E38" s="57"/>
      <c r="F38" s="58"/>
      <c r="G38" s="37" t="s">
        <v>30</v>
      </c>
      <c r="H38" s="101">
        <f>COUNTIF(A23:A30,"НФ")</f>
        <v>0</v>
      </c>
      <c r="I38" s="51"/>
      <c r="J38" s="52"/>
      <c r="K38" s="47" t="s">
        <v>44</v>
      </c>
      <c r="L38" s="55">
        <f>COUNTIF(F23:F30,"2 СР")</f>
        <v>0</v>
      </c>
      <c r="N38"/>
    </row>
    <row r="39" spans="1:14" x14ac:dyDescent="0.25">
      <c r="A39" s="72"/>
      <c r="B39" s="9"/>
      <c r="C39" s="9"/>
      <c r="D39" s="23"/>
      <c r="E39" s="57"/>
      <c r="F39" s="58"/>
      <c r="G39" s="37" t="s">
        <v>35</v>
      </c>
      <c r="H39" s="101">
        <f>COUNTIF(A23:A30,"ДСКВ")</f>
        <v>0</v>
      </c>
      <c r="I39" s="51"/>
      <c r="J39" s="52"/>
      <c r="K39" s="47" t="s">
        <v>47</v>
      </c>
      <c r="L39" s="55">
        <f>COUNTIF(F23:F30,"3 СР")</f>
        <v>0</v>
      </c>
      <c r="N39"/>
    </row>
    <row r="40" spans="1:14" x14ac:dyDescent="0.25">
      <c r="A40" s="72"/>
      <c r="B40" s="9"/>
      <c r="C40" s="9"/>
      <c r="D40" s="23"/>
      <c r="E40" s="59"/>
      <c r="F40" s="60"/>
      <c r="G40" s="37" t="s">
        <v>31</v>
      </c>
      <c r="H40" s="101">
        <f>COUNTIF(A23:A30,"НС")</f>
        <v>3</v>
      </c>
      <c r="I40" s="53"/>
      <c r="J40" s="54"/>
      <c r="K40" s="47"/>
      <c r="L40" s="38"/>
    </row>
    <row r="41" spans="1:14" ht="9.75" customHeight="1" x14ac:dyDescent="0.25">
      <c r="A41" s="57"/>
      <c r="L41" s="16"/>
    </row>
    <row r="42" spans="1:14" ht="15.6" x14ac:dyDescent="0.25">
      <c r="A42" s="200" t="s">
        <v>3</v>
      </c>
      <c r="B42" s="201"/>
      <c r="C42" s="201"/>
      <c r="D42" s="201"/>
      <c r="E42" s="201" t="s">
        <v>12</v>
      </c>
      <c r="F42" s="201"/>
      <c r="G42" s="201"/>
      <c r="H42" s="201"/>
      <c r="I42" s="201" t="s">
        <v>4</v>
      </c>
      <c r="J42" s="201"/>
      <c r="K42" s="201"/>
      <c r="L42" s="207"/>
    </row>
    <row r="43" spans="1:14" x14ac:dyDescent="0.25">
      <c r="A43" s="186"/>
      <c r="B43" s="187"/>
      <c r="C43" s="187"/>
      <c r="D43" s="187"/>
      <c r="E43" s="187"/>
      <c r="F43" s="208"/>
      <c r="G43" s="208"/>
      <c r="H43" s="208"/>
      <c r="I43" s="208"/>
      <c r="J43" s="208"/>
      <c r="K43" s="208"/>
      <c r="L43" s="209"/>
    </row>
    <row r="44" spans="1:14" x14ac:dyDescent="0.25">
      <c r="A44" s="165"/>
      <c r="D44" s="166"/>
      <c r="E44" s="166"/>
      <c r="F44" s="166"/>
      <c r="G44" s="166"/>
      <c r="H44" s="166"/>
      <c r="I44" s="166"/>
      <c r="J44" s="166"/>
      <c r="K44" s="166"/>
      <c r="L44" s="168"/>
    </row>
    <row r="45" spans="1:14" x14ac:dyDescent="0.25">
      <c r="A45" s="165"/>
      <c r="D45" s="166"/>
      <c r="E45" s="166"/>
      <c r="F45" s="166"/>
      <c r="G45" s="166"/>
      <c r="H45" s="166"/>
      <c r="I45" s="166"/>
      <c r="J45" s="166"/>
      <c r="K45" s="166"/>
      <c r="L45" s="168"/>
    </row>
    <row r="46" spans="1:14" x14ac:dyDescent="0.25">
      <c r="A46" s="165"/>
      <c r="D46" s="166"/>
      <c r="E46" s="166"/>
      <c r="F46" s="166"/>
      <c r="G46" s="166"/>
      <c r="H46" s="166"/>
      <c r="I46" s="166"/>
      <c r="J46" s="166"/>
      <c r="K46" s="166"/>
      <c r="L46" s="168"/>
    </row>
    <row r="47" spans="1:14" x14ac:dyDescent="0.25">
      <c r="A47" s="165"/>
      <c r="D47" s="166"/>
      <c r="E47" s="166"/>
      <c r="F47" s="166"/>
      <c r="G47" s="166"/>
      <c r="H47" s="166"/>
      <c r="I47" s="166"/>
      <c r="J47" s="166"/>
      <c r="K47" s="166"/>
      <c r="L47" s="168"/>
    </row>
    <row r="48" spans="1:14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/>
      <c r="B49" s="187"/>
      <c r="C49" s="187"/>
      <c r="D49" s="187"/>
      <c r="E49" s="187"/>
      <c r="F49" s="202"/>
      <c r="G49" s="202"/>
      <c r="H49" s="202"/>
      <c r="I49" s="202"/>
      <c r="J49" s="202"/>
      <c r="K49" s="202"/>
      <c r="L49" s="203"/>
    </row>
    <row r="50" spans="1:12" ht="16.2" thickBot="1" x14ac:dyDescent="0.3">
      <c r="A50" s="204"/>
      <c r="B50" s="205"/>
      <c r="C50" s="205"/>
      <c r="D50" s="205"/>
      <c r="E50" s="205" t="str">
        <f>G17</f>
        <v>ЕЛИФЕРОВ А. В.  (ВК, г. ВОРОНЕЖ)</v>
      </c>
      <c r="F50" s="205"/>
      <c r="G50" s="205"/>
      <c r="H50" s="205"/>
      <c r="I50" s="205" t="str">
        <f>G18</f>
        <v>АГАПОВА И.А. (1К, г. ВОРОНЕЖ)</v>
      </c>
      <c r="J50" s="205"/>
      <c r="K50" s="205"/>
      <c r="L50" s="206"/>
    </row>
    <row r="51" spans="1:12" ht="14.4" thickTop="1" x14ac:dyDescent="0.25">
      <c r="A51" s="57"/>
    </row>
    <row r="52" spans="1:12" x14ac:dyDescent="0.25">
      <c r="A52" s="57"/>
    </row>
    <row r="53" spans="1:12" x14ac:dyDescent="0.25">
      <c r="A53" s="57"/>
    </row>
    <row r="54" spans="1:12" x14ac:dyDescent="0.25">
      <c r="A54" s="57"/>
    </row>
    <row r="55" spans="1:12" x14ac:dyDescent="0.25">
      <c r="A55" s="57"/>
    </row>
    <row r="56" spans="1:12" x14ac:dyDescent="0.25">
      <c r="A56" s="57"/>
    </row>
    <row r="57" spans="1:12" x14ac:dyDescent="0.25">
      <c r="A57" s="57"/>
    </row>
    <row r="58" spans="1:12" x14ac:dyDescent="0.25">
      <c r="A58" s="57"/>
    </row>
    <row r="59" spans="1:12" x14ac:dyDescent="0.25">
      <c r="A59" s="57"/>
    </row>
    <row r="60" spans="1:12" x14ac:dyDescent="0.25">
      <c r="A60" s="57"/>
    </row>
    <row r="61" spans="1:12" x14ac:dyDescent="0.25">
      <c r="A61" s="57"/>
    </row>
    <row r="62" spans="1:12" x14ac:dyDescent="0.25">
      <c r="A62" s="57"/>
    </row>
    <row r="63" spans="1:12" x14ac:dyDescent="0.25">
      <c r="A63" s="57"/>
    </row>
    <row r="64" spans="1:12" x14ac:dyDescent="0.25">
      <c r="A64" s="57"/>
    </row>
    <row r="65" spans="1:7" x14ac:dyDescent="0.25">
      <c r="A65" s="57"/>
    </row>
    <row r="66" spans="1:7" x14ac:dyDescent="0.25">
      <c r="A66" s="57"/>
    </row>
    <row r="67" spans="1:7" x14ac:dyDescent="0.25">
      <c r="A67" s="57"/>
    </row>
    <row r="68" spans="1:7" x14ac:dyDescent="0.25">
      <c r="A68" s="57"/>
    </row>
    <row r="69" spans="1:7" x14ac:dyDescent="0.25">
      <c r="A69" s="57"/>
    </row>
    <row r="70" spans="1:7" x14ac:dyDescent="0.25">
      <c r="A70" s="57"/>
    </row>
    <row r="71" spans="1:7" x14ac:dyDescent="0.25">
      <c r="A71" s="57"/>
    </row>
    <row r="72" spans="1:7" x14ac:dyDescent="0.25">
      <c r="A72" s="57"/>
    </row>
    <row r="73" spans="1:7" x14ac:dyDescent="0.25">
      <c r="A73" s="57"/>
    </row>
    <row r="74" spans="1:7" x14ac:dyDescent="0.25">
      <c r="A74" s="57"/>
      <c r="G74"/>
    </row>
    <row r="75" spans="1:7" x14ac:dyDescent="0.25">
      <c r="A75" s="57"/>
      <c r="G75"/>
    </row>
    <row r="76" spans="1:7" x14ac:dyDescent="0.25">
      <c r="A76" s="57"/>
      <c r="G76"/>
    </row>
    <row r="77" spans="1:7" x14ac:dyDescent="0.25">
      <c r="A77" s="57"/>
      <c r="G77"/>
    </row>
    <row r="78" spans="1:7" x14ac:dyDescent="0.25">
      <c r="A78" s="57"/>
      <c r="G78"/>
    </row>
    <row r="79" spans="1:7" x14ac:dyDescent="0.25">
      <c r="A79" s="57"/>
      <c r="G79"/>
    </row>
    <row r="80" spans="1:7" x14ac:dyDescent="0.25">
      <c r="A80" s="57"/>
      <c r="G80"/>
    </row>
    <row r="81" spans="1:7" x14ac:dyDescent="0.25">
      <c r="A81" s="57"/>
      <c r="G81"/>
    </row>
    <row r="82" spans="1:7" x14ac:dyDescent="0.25">
      <c r="A82" s="57"/>
      <c r="G82"/>
    </row>
    <row r="83" spans="1:7" x14ac:dyDescent="0.25">
      <c r="A83" s="57"/>
      <c r="G83"/>
    </row>
    <row r="84" spans="1:7" x14ac:dyDescent="0.25">
      <c r="A84" s="57"/>
      <c r="G84"/>
    </row>
    <row r="85" spans="1:7" x14ac:dyDescent="0.25">
      <c r="A85" s="57"/>
      <c r="G85"/>
    </row>
    <row r="86" spans="1:7" x14ac:dyDescent="0.25">
      <c r="A86" s="57"/>
      <c r="G86"/>
    </row>
    <row r="87" spans="1:7" x14ac:dyDescent="0.25">
      <c r="A87" s="57"/>
      <c r="G87"/>
    </row>
    <row r="88" spans="1:7" x14ac:dyDescent="0.25">
      <c r="A88" s="57"/>
      <c r="G88"/>
    </row>
    <row r="89" spans="1:7" x14ac:dyDescent="0.25">
      <c r="A89" s="57"/>
      <c r="G89"/>
    </row>
    <row r="90" spans="1:7" x14ac:dyDescent="0.25">
      <c r="A90" s="57"/>
      <c r="G90"/>
    </row>
    <row r="91" spans="1:7" x14ac:dyDescent="0.25">
      <c r="A91" s="57"/>
      <c r="G91"/>
    </row>
    <row r="92" spans="1:7" x14ac:dyDescent="0.25">
      <c r="A92" s="57"/>
      <c r="G92"/>
    </row>
    <row r="93" spans="1:7" x14ac:dyDescent="0.25">
      <c r="A93" s="57"/>
      <c r="G93"/>
    </row>
    <row r="94" spans="1:7" x14ac:dyDescent="0.25">
      <c r="A94" s="57"/>
      <c r="G94"/>
    </row>
    <row r="95" spans="1:7" x14ac:dyDescent="0.25">
      <c r="A95" s="57"/>
      <c r="G95"/>
    </row>
    <row r="96" spans="1:7" x14ac:dyDescent="0.25">
      <c r="A96" s="57"/>
      <c r="G96"/>
    </row>
    <row r="97" spans="1:7" x14ac:dyDescent="0.25">
      <c r="A97" s="57"/>
      <c r="G97"/>
    </row>
    <row r="98" spans="1:7" x14ac:dyDescent="0.25">
      <c r="A98" s="57"/>
      <c r="G98"/>
    </row>
    <row r="99" spans="1:7" x14ac:dyDescent="0.25">
      <c r="A99" s="57"/>
      <c r="G99"/>
    </row>
    <row r="100" spans="1:7" x14ac:dyDescent="0.25">
      <c r="A100" s="57"/>
      <c r="G100"/>
    </row>
    <row r="101" spans="1:7" x14ac:dyDescent="0.25">
      <c r="G101"/>
    </row>
    <row r="102" spans="1:7" x14ac:dyDescent="0.25">
      <c r="G102"/>
    </row>
    <row r="103" spans="1:7" x14ac:dyDescent="0.25">
      <c r="G103"/>
    </row>
    <row r="104" spans="1:7" x14ac:dyDescent="0.25">
      <c r="G104"/>
    </row>
    <row r="105" spans="1:7" x14ac:dyDescent="0.25">
      <c r="G105"/>
    </row>
    <row r="106" spans="1:7" x14ac:dyDescent="0.25">
      <c r="G106"/>
    </row>
    <row r="107" spans="1:7" x14ac:dyDescent="0.25">
      <c r="G107"/>
    </row>
    <row r="108" spans="1:7" x14ac:dyDescent="0.25">
      <c r="G108"/>
    </row>
    <row r="109" spans="1:7" x14ac:dyDescent="0.25">
      <c r="G109"/>
    </row>
    <row r="110" spans="1:7" x14ac:dyDescent="0.25">
      <c r="G110"/>
    </row>
    <row r="111" spans="1:7" x14ac:dyDescent="0.25">
      <c r="G111"/>
    </row>
    <row r="112" spans="1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A48:E48"/>
    <mergeCell ref="F48:L48"/>
    <mergeCell ref="I21:I22"/>
    <mergeCell ref="J21:J22"/>
    <mergeCell ref="K21:K22"/>
    <mergeCell ref="L21:L22"/>
    <mergeCell ref="A32:F32"/>
    <mergeCell ref="G32:L32"/>
    <mergeCell ref="A42:D42"/>
    <mergeCell ref="E42:H42"/>
    <mergeCell ref="I42:L42"/>
    <mergeCell ref="A43:E43"/>
    <mergeCell ref="F43:L43"/>
    <mergeCell ref="A49:E49"/>
    <mergeCell ref="F49:L49"/>
    <mergeCell ref="A50:D50"/>
    <mergeCell ref="E50:H50"/>
    <mergeCell ref="I50:L50"/>
  </mergeCells>
  <conditionalFormatting sqref="B1 B6:B7 B9:B11 B13:B1048576">
    <cfRule type="duplicateValues" dxfId="15" priority="5"/>
  </conditionalFormatting>
  <conditionalFormatting sqref="B1:B1048576">
    <cfRule type="duplicateValues" dxfId="14" priority="1"/>
  </conditionalFormatting>
  <conditionalFormatting sqref="B2">
    <cfRule type="duplicateValues" dxfId="13" priority="4"/>
  </conditionalFormatting>
  <conditionalFormatting sqref="B3">
    <cfRule type="duplicateValues" dxfId="12" priority="3"/>
  </conditionalFormatting>
  <conditionalFormatting sqref="B4">
    <cfRule type="duplicateValues" dxfId="11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4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0A58-33E9-42CE-864C-63907B59F161}">
  <sheetPr>
    <tabColor theme="3" tint="-0.249977111117893"/>
    <pageSetUpPr fitToPage="1"/>
  </sheetPr>
  <dimension ref="A1:Q133"/>
  <sheetViews>
    <sheetView view="pageBreakPreview" topLeftCell="A17" zoomScale="62" zoomScaleNormal="100" zoomScaleSheetLayoutView="62" workbookViewId="0">
      <selection activeCell="F23" sqref="F23:F47"/>
    </sheetView>
  </sheetViews>
  <sheetFormatPr defaultColWidth="9.109375" defaultRowHeight="13.8" x14ac:dyDescent="0.25"/>
  <cols>
    <col min="1" max="1" width="7" style="1" customWidth="1"/>
    <col min="2" max="2" width="7" style="166" customWidth="1"/>
    <col min="3" max="3" width="13.33203125" style="166" customWidth="1"/>
    <col min="4" max="4" width="27.88671875" style="1" customWidth="1"/>
    <col min="5" max="5" width="11.6640625" style="1" customWidth="1"/>
    <col min="6" max="6" width="9.6640625" style="1" customWidth="1"/>
    <col min="7" max="7" width="30.6640625" style="1" customWidth="1"/>
    <col min="8" max="8" width="13.109375" style="1" customWidth="1"/>
    <col min="9" max="9" width="14" style="1" customWidth="1"/>
    <col min="10" max="10" width="13.5546875" style="48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7" ht="15.75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7" ht="15.75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7" ht="2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7" ht="12" customHeight="1" x14ac:dyDescent="0.3">
      <c r="A5" s="187" t="s">
        <v>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O5" s="22"/>
    </row>
    <row r="6" spans="1:17" s="2" customFormat="1" ht="28.8" x14ac:dyDescent="0.3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Q6" s="22"/>
    </row>
    <row r="7" spans="1:1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7" s="2" customFormat="1" ht="9" customHeight="1" thickBot="1" x14ac:dyDescent="0.3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7" ht="19.5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7" ht="18" customHeight="1" x14ac:dyDescent="0.25">
      <c r="A10" s="227" t="s">
        <v>36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7" ht="19.5" customHeight="1" x14ac:dyDescent="0.25">
      <c r="A11" s="227" t="s">
        <v>108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/>
    </row>
    <row r="12" spans="1:17" ht="5.25" customHeight="1" x14ac:dyDescent="0.25">
      <c r="A12" s="217" t="s">
        <v>45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7" ht="15.6" x14ac:dyDescent="0.3">
      <c r="A13" s="40" t="s">
        <v>50</v>
      </c>
      <c r="B13" s="19"/>
      <c r="C13" s="19"/>
      <c r="D13" s="62"/>
      <c r="E13" s="5"/>
      <c r="F13" s="5"/>
      <c r="G13" s="31" t="s">
        <v>147</v>
      </c>
      <c r="H13" s="70"/>
      <c r="I13" s="5"/>
      <c r="J13" s="41"/>
      <c r="K13" s="28"/>
      <c r="L13" s="29" t="s">
        <v>58</v>
      </c>
    </row>
    <row r="14" spans="1:17" ht="15.6" x14ac:dyDescent="0.3">
      <c r="A14" s="17" t="s">
        <v>136</v>
      </c>
      <c r="B14" s="12"/>
      <c r="C14" s="12"/>
      <c r="D14" s="67"/>
      <c r="E14" s="6"/>
      <c r="F14" s="6"/>
      <c r="G14" s="7" t="s">
        <v>148</v>
      </c>
      <c r="H14" s="6"/>
      <c r="I14" s="6"/>
      <c r="J14" s="42"/>
      <c r="K14" s="30"/>
      <c r="L14" s="66" t="s">
        <v>107</v>
      </c>
    </row>
    <row r="15" spans="1:1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6"/>
    </row>
    <row r="16" spans="1:17" ht="14.4" x14ac:dyDescent="0.25">
      <c r="A16" s="18" t="s">
        <v>18</v>
      </c>
      <c r="B16" s="14"/>
      <c r="C16" s="14"/>
      <c r="D16" s="11"/>
      <c r="E16" s="8"/>
      <c r="F16" s="11"/>
      <c r="G16" s="10" t="s">
        <v>45</v>
      </c>
      <c r="H16" s="35" t="s">
        <v>53</v>
      </c>
      <c r="I16" s="8"/>
      <c r="J16" s="43"/>
      <c r="K16" s="8"/>
      <c r="L16" s="75"/>
    </row>
    <row r="17" spans="1:12" ht="14.4" x14ac:dyDescent="0.25">
      <c r="A17" s="18" t="s">
        <v>19</v>
      </c>
      <c r="B17" s="14"/>
      <c r="C17" s="14"/>
      <c r="D17" s="10"/>
      <c r="E17" s="8"/>
      <c r="F17" s="11"/>
      <c r="G17" s="10" t="s">
        <v>51</v>
      </c>
      <c r="H17" s="35" t="s">
        <v>40</v>
      </c>
      <c r="I17" s="8"/>
      <c r="J17" s="43"/>
      <c r="K17" s="8"/>
      <c r="L17" s="34"/>
    </row>
    <row r="18" spans="1:12" ht="14.4" x14ac:dyDescent="0.25">
      <c r="A18" s="18" t="s">
        <v>20</v>
      </c>
      <c r="B18" s="14"/>
      <c r="C18" s="14"/>
      <c r="D18" s="10"/>
      <c r="E18" s="8"/>
      <c r="F18" s="11"/>
      <c r="G18" s="10" t="s">
        <v>52</v>
      </c>
      <c r="H18" s="35" t="s">
        <v>41</v>
      </c>
      <c r="I18" s="8"/>
      <c r="J18" s="43"/>
      <c r="K18" s="8"/>
      <c r="L18" s="34"/>
    </row>
    <row r="19" spans="1:12" ht="16.2" thickBot="1" x14ac:dyDescent="0.3">
      <c r="A19" s="18" t="s">
        <v>16</v>
      </c>
      <c r="B19" s="15"/>
      <c r="C19" s="15"/>
      <c r="D19" s="74"/>
      <c r="E19" s="9"/>
      <c r="F19" s="9"/>
      <c r="G19" s="10" t="s">
        <v>88</v>
      </c>
      <c r="H19" s="35" t="s">
        <v>39</v>
      </c>
      <c r="I19" s="8"/>
      <c r="J19" s="78">
        <v>42</v>
      </c>
      <c r="K19" s="119"/>
      <c r="L19" s="173" t="s">
        <v>79</v>
      </c>
    </row>
    <row r="20" spans="1:12" ht="9.75" customHeight="1" thickTop="1" thickBot="1" x14ac:dyDescent="0.3">
      <c r="A20" s="24"/>
      <c r="B20" s="21"/>
      <c r="C20" s="21"/>
      <c r="D20" s="20"/>
      <c r="E20" s="20"/>
      <c r="F20" s="20"/>
      <c r="G20" s="20"/>
      <c r="H20" s="20"/>
      <c r="I20" s="20"/>
      <c r="J20" s="44"/>
      <c r="K20" s="20"/>
      <c r="L20" s="25"/>
    </row>
    <row r="21" spans="1:12" s="3" customFormat="1" ht="21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189" t="s">
        <v>37</v>
      </c>
      <c r="F21" s="189" t="s">
        <v>9</v>
      </c>
      <c r="G21" s="189" t="s">
        <v>14</v>
      </c>
      <c r="H21" s="189" t="s">
        <v>8</v>
      </c>
      <c r="I21" s="189" t="s">
        <v>26</v>
      </c>
      <c r="J21" s="191" t="s">
        <v>23</v>
      </c>
      <c r="K21" s="193" t="s">
        <v>25</v>
      </c>
      <c r="L21" s="195" t="s">
        <v>15</v>
      </c>
    </row>
    <row r="22" spans="1:12" s="3" customFormat="1" ht="13.5" customHeight="1" x14ac:dyDescent="0.25">
      <c r="A22" s="214"/>
      <c r="B22" s="190"/>
      <c r="C22" s="190"/>
      <c r="D22" s="190"/>
      <c r="E22" s="190"/>
      <c r="F22" s="190"/>
      <c r="G22" s="190"/>
      <c r="H22" s="190"/>
      <c r="I22" s="190"/>
      <c r="J22" s="192"/>
      <c r="K22" s="194"/>
      <c r="L22" s="196"/>
    </row>
    <row r="23" spans="1:12" s="4" customFormat="1" ht="18" x14ac:dyDescent="0.25">
      <c r="A23" s="90">
        <v>1</v>
      </c>
      <c r="B23" s="32">
        <v>43</v>
      </c>
      <c r="C23" s="32">
        <v>10117684020</v>
      </c>
      <c r="D23" s="33" t="s">
        <v>110</v>
      </c>
      <c r="E23" s="68">
        <v>39268</v>
      </c>
      <c r="F23" s="27" t="s">
        <v>33</v>
      </c>
      <c r="G23" s="69" t="s">
        <v>111</v>
      </c>
      <c r="H23" s="157">
        <v>0.10069444444444443</v>
      </c>
      <c r="I23" s="157">
        <f t="shared" ref="I23:I31" si="0">H23-$H$23</f>
        <v>0</v>
      </c>
      <c r="J23" s="45">
        <f>$J$19/((H23*24))</f>
        <v>17.379310344827587</v>
      </c>
      <c r="K23" s="26" t="s">
        <v>33</v>
      </c>
      <c r="L23" s="91"/>
    </row>
    <row r="24" spans="1:12" s="4" customFormat="1" ht="18" x14ac:dyDescent="0.25">
      <c r="A24" s="92">
        <v>2</v>
      </c>
      <c r="B24" s="32">
        <v>25</v>
      </c>
      <c r="C24" s="32">
        <v>10129964624</v>
      </c>
      <c r="D24" s="33" t="s">
        <v>67</v>
      </c>
      <c r="E24" s="68">
        <v>39591</v>
      </c>
      <c r="F24" s="27" t="s">
        <v>33</v>
      </c>
      <c r="G24" s="69" t="s">
        <v>54</v>
      </c>
      <c r="H24" s="157">
        <v>0.10127314814814814</v>
      </c>
      <c r="I24" s="157">
        <f t="shared" si="0"/>
        <v>5.7870370370370627E-4</v>
      </c>
      <c r="J24" s="45">
        <f t="shared" ref="J24:J31" si="1">$J$19/((H24*24))</f>
        <v>17.28</v>
      </c>
      <c r="K24" s="26" t="s">
        <v>33</v>
      </c>
      <c r="L24" s="91"/>
    </row>
    <row r="25" spans="1:12" s="4" customFormat="1" ht="18" x14ac:dyDescent="0.25">
      <c r="A25" s="90">
        <v>3</v>
      </c>
      <c r="B25" s="26">
        <v>46</v>
      </c>
      <c r="C25" s="32">
        <v>10113497256</v>
      </c>
      <c r="D25" s="33" t="s">
        <v>113</v>
      </c>
      <c r="E25" s="68">
        <v>39737</v>
      </c>
      <c r="F25" s="27" t="s">
        <v>42</v>
      </c>
      <c r="G25" s="69" t="s">
        <v>104</v>
      </c>
      <c r="H25" s="157">
        <v>0.10219907407407408</v>
      </c>
      <c r="I25" s="157">
        <f t="shared" si="0"/>
        <v>1.5046296296296474E-3</v>
      </c>
      <c r="J25" s="45">
        <f t="shared" si="1"/>
        <v>17.12344280860702</v>
      </c>
      <c r="K25" s="26" t="s">
        <v>33</v>
      </c>
      <c r="L25" s="91"/>
    </row>
    <row r="26" spans="1:12" s="4" customFormat="1" ht="18" x14ac:dyDescent="0.25">
      <c r="A26" s="92">
        <v>4</v>
      </c>
      <c r="B26" s="26">
        <v>42</v>
      </c>
      <c r="C26" s="32">
        <v>10139118794</v>
      </c>
      <c r="D26" s="33" t="s">
        <v>112</v>
      </c>
      <c r="E26" s="68">
        <v>40038</v>
      </c>
      <c r="F26" s="27" t="s">
        <v>42</v>
      </c>
      <c r="G26" s="69" t="s">
        <v>125</v>
      </c>
      <c r="H26" s="157">
        <v>0.10243055555555557</v>
      </c>
      <c r="I26" s="157">
        <f t="shared" si="0"/>
        <v>1.7361111111111327E-3</v>
      </c>
      <c r="J26" s="45">
        <f t="shared" si="1"/>
        <v>17.084745762711865</v>
      </c>
      <c r="K26" s="26" t="s">
        <v>33</v>
      </c>
      <c r="L26" s="91"/>
    </row>
    <row r="27" spans="1:12" s="4" customFormat="1" ht="18" x14ac:dyDescent="0.25">
      <c r="A27" s="90">
        <v>5</v>
      </c>
      <c r="B27" s="26">
        <v>32</v>
      </c>
      <c r="C27" s="32">
        <v>10130996258</v>
      </c>
      <c r="D27" s="33" t="s">
        <v>72</v>
      </c>
      <c r="E27" s="68">
        <v>39890</v>
      </c>
      <c r="F27" s="27" t="s">
        <v>44</v>
      </c>
      <c r="G27" s="69" t="s">
        <v>54</v>
      </c>
      <c r="H27" s="157">
        <v>0.10277777777777779</v>
      </c>
      <c r="I27" s="157">
        <f t="shared" si="0"/>
        <v>2.0833333333333537E-3</v>
      </c>
      <c r="J27" s="45">
        <f t="shared" si="1"/>
        <v>17.027027027027025</v>
      </c>
      <c r="K27" s="26" t="s">
        <v>33</v>
      </c>
      <c r="L27" s="91"/>
    </row>
    <row r="28" spans="1:12" s="4" customFormat="1" ht="18" x14ac:dyDescent="0.25">
      <c r="A28" s="90">
        <v>6</v>
      </c>
      <c r="B28" s="26">
        <v>30</v>
      </c>
      <c r="C28" s="32">
        <v>10119972109</v>
      </c>
      <c r="D28" s="33" t="s">
        <v>70</v>
      </c>
      <c r="E28" s="68">
        <v>39525</v>
      </c>
      <c r="F28" s="27" t="s">
        <v>33</v>
      </c>
      <c r="G28" s="69" t="s">
        <v>54</v>
      </c>
      <c r="H28" s="157">
        <v>0.10300925925925926</v>
      </c>
      <c r="I28" s="157">
        <f t="shared" si="0"/>
        <v>2.3148148148148251E-3</v>
      </c>
      <c r="J28" s="45">
        <f t="shared" si="1"/>
        <v>16.988764044943821</v>
      </c>
      <c r="K28" s="26"/>
      <c r="L28" s="91"/>
    </row>
    <row r="29" spans="1:12" s="4" customFormat="1" ht="18" x14ac:dyDescent="0.25">
      <c r="A29" s="90">
        <v>7</v>
      </c>
      <c r="B29" s="26">
        <v>39</v>
      </c>
      <c r="C29" s="32">
        <v>10113497761</v>
      </c>
      <c r="D29" s="33" t="s">
        <v>71</v>
      </c>
      <c r="E29" s="68">
        <v>39114</v>
      </c>
      <c r="F29" s="27" t="s">
        <v>42</v>
      </c>
      <c r="G29" s="69" t="s">
        <v>55</v>
      </c>
      <c r="H29" s="157">
        <v>0.10310185185185185</v>
      </c>
      <c r="I29" s="157">
        <f t="shared" si="0"/>
        <v>2.4074074074074137E-3</v>
      </c>
      <c r="J29" s="45">
        <f t="shared" si="1"/>
        <v>16.973506960035923</v>
      </c>
      <c r="K29" s="26"/>
      <c r="L29" s="91"/>
    </row>
    <row r="30" spans="1:12" s="4" customFormat="1" ht="18" x14ac:dyDescent="0.25">
      <c r="A30" s="90">
        <v>8</v>
      </c>
      <c r="B30" s="26">
        <v>36</v>
      </c>
      <c r="C30" s="32">
        <v>10055095374</v>
      </c>
      <c r="D30" s="33" t="s">
        <v>116</v>
      </c>
      <c r="E30" s="68">
        <v>39934</v>
      </c>
      <c r="F30" s="27" t="s">
        <v>44</v>
      </c>
      <c r="G30" s="69" t="s">
        <v>54</v>
      </c>
      <c r="H30" s="157">
        <v>0.10325231481481482</v>
      </c>
      <c r="I30" s="157">
        <f t="shared" si="0"/>
        <v>2.5578703703703909E-3</v>
      </c>
      <c r="J30" s="45">
        <f t="shared" si="1"/>
        <v>16.948772559130141</v>
      </c>
      <c r="K30" s="26"/>
      <c r="L30" s="91"/>
    </row>
    <row r="31" spans="1:12" s="4" customFormat="1" ht="18" x14ac:dyDescent="0.25">
      <c r="A31" s="90">
        <v>9</v>
      </c>
      <c r="B31" s="26">
        <v>28</v>
      </c>
      <c r="C31" s="32">
        <v>10142055268</v>
      </c>
      <c r="D31" s="33" t="s">
        <v>73</v>
      </c>
      <c r="E31" s="68">
        <v>39565</v>
      </c>
      <c r="F31" s="27" t="s">
        <v>44</v>
      </c>
      <c r="G31" s="69" t="s">
        <v>54</v>
      </c>
      <c r="H31" s="157">
        <v>0.10353009259259259</v>
      </c>
      <c r="I31" s="157">
        <f t="shared" si="0"/>
        <v>2.8356481481481566E-3</v>
      </c>
      <c r="J31" s="45">
        <f t="shared" si="1"/>
        <v>16.903297931805479</v>
      </c>
      <c r="K31" s="26"/>
      <c r="L31" s="91"/>
    </row>
    <row r="32" spans="1:12" s="4" customFormat="1" ht="18" x14ac:dyDescent="0.25">
      <c r="A32" s="90">
        <v>10</v>
      </c>
      <c r="B32" s="26">
        <v>27</v>
      </c>
      <c r="C32" s="32">
        <v>10116809808</v>
      </c>
      <c r="D32" s="33" t="s">
        <v>74</v>
      </c>
      <c r="E32" s="68">
        <v>39733</v>
      </c>
      <c r="F32" s="27" t="s">
        <v>42</v>
      </c>
      <c r="G32" s="69" t="s">
        <v>54</v>
      </c>
      <c r="H32" s="157">
        <v>0.10373842592592593</v>
      </c>
      <c r="I32" s="157">
        <f t="shared" ref="I32:I38" si="2">H32-$H$23</f>
        <v>3.0439814814814947E-3</v>
      </c>
      <c r="J32" s="45">
        <f t="shared" ref="J32:J38" si="3">$J$19/((H32*24))</f>
        <v>16.8693517795381</v>
      </c>
      <c r="K32" s="26"/>
      <c r="L32" s="91"/>
    </row>
    <row r="33" spans="1:14" s="4" customFormat="1" ht="18" x14ac:dyDescent="0.25">
      <c r="A33" s="90">
        <v>11</v>
      </c>
      <c r="B33" s="26">
        <v>33</v>
      </c>
      <c r="C33" s="32">
        <v>10128503459</v>
      </c>
      <c r="D33" s="33" t="s">
        <v>123</v>
      </c>
      <c r="E33" s="68">
        <v>40028</v>
      </c>
      <c r="F33" s="27" t="s">
        <v>44</v>
      </c>
      <c r="G33" s="69" t="s">
        <v>54</v>
      </c>
      <c r="H33" s="157">
        <v>0.10380787037037037</v>
      </c>
      <c r="I33" s="157">
        <f t="shared" si="2"/>
        <v>3.1134259259259361E-3</v>
      </c>
      <c r="J33" s="45">
        <f t="shared" si="3"/>
        <v>16.858066674099678</v>
      </c>
      <c r="K33" s="26"/>
      <c r="L33" s="91"/>
    </row>
    <row r="34" spans="1:14" s="4" customFormat="1" ht="18" x14ac:dyDescent="0.25">
      <c r="A34" s="90">
        <v>12</v>
      </c>
      <c r="B34" s="26">
        <v>41</v>
      </c>
      <c r="C34" s="32">
        <v>10126133023</v>
      </c>
      <c r="D34" s="33" t="s">
        <v>115</v>
      </c>
      <c r="E34" s="68">
        <v>39690</v>
      </c>
      <c r="F34" s="27" t="s">
        <v>33</v>
      </c>
      <c r="G34" s="69" t="s">
        <v>125</v>
      </c>
      <c r="H34" s="157">
        <v>0.10422453703703705</v>
      </c>
      <c r="I34" s="157">
        <f t="shared" si="2"/>
        <v>3.5300925925926124E-3</v>
      </c>
      <c r="J34" s="45">
        <f t="shared" si="3"/>
        <v>16.790671848972792</v>
      </c>
      <c r="K34" s="26"/>
      <c r="L34" s="91"/>
    </row>
    <row r="35" spans="1:14" s="4" customFormat="1" ht="18" x14ac:dyDescent="0.25">
      <c r="A35" s="90">
        <v>13</v>
      </c>
      <c r="B35" s="26">
        <v>31</v>
      </c>
      <c r="C35" s="32">
        <v>10128815576</v>
      </c>
      <c r="D35" s="33" t="s">
        <v>76</v>
      </c>
      <c r="E35" s="68">
        <v>39699</v>
      </c>
      <c r="F35" s="27" t="s">
        <v>44</v>
      </c>
      <c r="G35" s="69" t="s">
        <v>54</v>
      </c>
      <c r="H35" s="157">
        <v>0.1044675925925926</v>
      </c>
      <c r="I35" s="157">
        <f t="shared" si="2"/>
        <v>3.7731481481481643E-3</v>
      </c>
      <c r="J35" s="45">
        <f t="shared" si="3"/>
        <v>16.751606470197206</v>
      </c>
      <c r="K35" s="26"/>
      <c r="L35" s="91"/>
    </row>
    <row r="36" spans="1:14" s="4" customFormat="1" ht="18" x14ac:dyDescent="0.25">
      <c r="A36" s="90">
        <v>14</v>
      </c>
      <c r="B36" s="26">
        <v>34</v>
      </c>
      <c r="C36" s="32">
        <v>10142218047</v>
      </c>
      <c r="D36" s="33" t="s">
        <v>121</v>
      </c>
      <c r="E36" s="68">
        <v>40035</v>
      </c>
      <c r="F36" s="27" t="s">
        <v>44</v>
      </c>
      <c r="G36" s="69" t="s">
        <v>54</v>
      </c>
      <c r="H36" s="157">
        <v>0.10481481481481481</v>
      </c>
      <c r="I36" s="157">
        <f t="shared" si="2"/>
        <v>4.1203703703703715E-3</v>
      </c>
      <c r="J36" s="45">
        <f t="shared" si="3"/>
        <v>16.696113074204948</v>
      </c>
      <c r="K36" s="26"/>
      <c r="L36" s="91"/>
    </row>
    <row r="37" spans="1:14" s="4" customFormat="1" ht="18" x14ac:dyDescent="0.25">
      <c r="A37" s="90">
        <v>15</v>
      </c>
      <c r="B37" s="26">
        <v>29</v>
      </c>
      <c r="C37" s="32">
        <v>10141963928</v>
      </c>
      <c r="D37" s="33" t="s">
        <v>77</v>
      </c>
      <c r="E37" s="68">
        <v>39547</v>
      </c>
      <c r="F37" s="27" t="s">
        <v>44</v>
      </c>
      <c r="G37" s="69" t="s">
        <v>54</v>
      </c>
      <c r="H37" s="157">
        <v>0.10503472222222222</v>
      </c>
      <c r="I37" s="157">
        <f t="shared" si="2"/>
        <v>4.3402777777777901E-3</v>
      </c>
      <c r="J37" s="45">
        <f t="shared" si="3"/>
        <v>16.661157024793386</v>
      </c>
      <c r="K37" s="26"/>
      <c r="L37" s="91"/>
    </row>
    <row r="38" spans="1:14" s="4" customFormat="1" ht="18" x14ac:dyDescent="0.25">
      <c r="A38" s="90">
        <v>16</v>
      </c>
      <c r="B38" s="26">
        <v>40</v>
      </c>
      <c r="C38" s="32">
        <v>10126213451</v>
      </c>
      <c r="D38" s="33" t="s">
        <v>124</v>
      </c>
      <c r="E38" s="68">
        <v>39713</v>
      </c>
      <c r="F38" s="27" t="s">
        <v>33</v>
      </c>
      <c r="G38" s="69" t="s">
        <v>125</v>
      </c>
      <c r="H38" s="157">
        <v>0.10530092592592592</v>
      </c>
      <c r="I38" s="157">
        <f t="shared" si="2"/>
        <v>4.6064814814814892E-3</v>
      </c>
      <c r="J38" s="45">
        <f t="shared" si="3"/>
        <v>16.619037151022205</v>
      </c>
      <c r="K38" s="26"/>
      <c r="L38" s="91"/>
    </row>
    <row r="39" spans="1:14" s="4" customFormat="1" ht="18" x14ac:dyDescent="0.25">
      <c r="A39" s="90" t="s">
        <v>153</v>
      </c>
      <c r="B39" s="26">
        <v>26</v>
      </c>
      <c r="C39" s="32">
        <v>10130179943</v>
      </c>
      <c r="D39" s="33" t="s">
        <v>69</v>
      </c>
      <c r="E39" s="68">
        <v>39478</v>
      </c>
      <c r="F39" s="27" t="s">
        <v>42</v>
      </c>
      <c r="G39" s="69" t="s">
        <v>54</v>
      </c>
      <c r="H39" s="157"/>
      <c r="I39" s="157"/>
      <c r="J39" s="45"/>
      <c r="K39" s="26"/>
      <c r="L39" s="91"/>
    </row>
    <row r="40" spans="1:14" s="4" customFormat="1" ht="18" x14ac:dyDescent="0.25">
      <c r="A40" s="90" t="s">
        <v>139</v>
      </c>
      <c r="B40" s="26">
        <v>23</v>
      </c>
      <c r="C40" s="32">
        <v>10116980970</v>
      </c>
      <c r="D40" s="33" t="s">
        <v>75</v>
      </c>
      <c r="E40" s="68">
        <v>39298</v>
      </c>
      <c r="F40" s="27" t="s">
        <v>33</v>
      </c>
      <c r="G40" s="69" t="s">
        <v>54</v>
      </c>
      <c r="H40" s="157"/>
      <c r="I40" s="157"/>
      <c r="J40" s="45"/>
      <c r="K40" s="26"/>
      <c r="L40" s="91"/>
    </row>
    <row r="41" spans="1:14" s="4" customFormat="1" ht="18" x14ac:dyDescent="0.25">
      <c r="A41" s="90" t="s">
        <v>139</v>
      </c>
      <c r="B41" s="26">
        <v>24</v>
      </c>
      <c r="C41" s="32">
        <v>10124554044</v>
      </c>
      <c r="D41" s="33" t="s">
        <v>68</v>
      </c>
      <c r="E41" s="68">
        <v>39404</v>
      </c>
      <c r="F41" s="27" t="s">
        <v>33</v>
      </c>
      <c r="G41" s="69" t="s">
        <v>54</v>
      </c>
      <c r="H41" s="157"/>
      <c r="I41" s="157"/>
      <c r="J41" s="45"/>
      <c r="K41" s="26"/>
      <c r="L41" s="91"/>
    </row>
    <row r="42" spans="1:14" s="4" customFormat="1" ht="18" x14ac:dyDescent="0.25">
      <c r="A42" s="90" t="s">
        <v>139</v>
      </c>
      <c r="B42" s="26">
        <v>37</v>
      </c>
      <c r="C42" s="32">
        <v>10055094768</v>
      </c>
      <c r="D42" s="33" t="s">
        <v>151</v>
      </c>
      <c r="E42" s="68">
        <v>40007</v>
      </c>
      <c r="F42" s="27" t="s">
        <v>44</v>
      </c>
      <c r="G42" s="69" t="s">
        <v>54</v>
      </c>
      <c r="H42" s="157"/>
      <c r="I42" s="157"/>
      <c r="J42" s="45"/>
      <c r="K42" s="26"/>
      <c r="L42" s="91"/>
    </row>
    <row r="43" spans="1:14" s="4" customFormat="1" ht="18" x14ac:dyDescent="0.25">
      <c r="A43" s="90" t="s">
        <v>139</v>
      </c>
      <c r="B43" s="26">
        <v>38</v>
      </c>
      <c r="C43" s="32">
        <v>20100312</v>
      </c>
      <c r="D43" s="33" t="s">
        <v>114</v>
      </c>
      <c r="E43" s="68">
        <v>40249</v>
      </c>
      <c r="F43" s="27" t="s">
        <v>44</v>
      </c>
      <c r="G43" s="69" t="s">
        <v>54</v>
      </c>
      <c r="H43" s="157"/>
      <c r="I43" s="157"/>
      <c r="J43" s="45"/>
      <c r="K43" s="26"/>
      <c r="L43" s="91"/>
    </row>
    <row r="44" spans="1:14" s="4" customFormat="1" ht="18" x14ac:dyDescent="0.25">
      <c r="A44" s="90" t="s">
        <v>139</v>
      </c>
      <c r="B44" s="26">
        <v>45</v>
      </c>
      <c r="C44" s="32">
        <v>10136971963</v>
      </c>
      <c r="D44" s="33" t="s">
        <v>152</v>
      </c>
      <c r="E44" s="68">
        <v>39973</v>
      </c>
      <c r="F44" s="27" t="s">
        <v>44</v>
      </c>
      <c r="G44" s="69" t="s">
        <v>104</v>
      </c>
      <c r="H44" s="157"/>
      <c r="I44" s="157"/>
      <c r="J44" s="45"/>
      <c r="K44" s="26"/>
      <c r="L44" s="91"/>
    </row>
    <row r="45" spans="1:14" s="4" customFormat="1" ht="18" x14ac:dyDescent="0.25">
      <c r="A45" s="90" t="s">
        <v>139</v>
      </c>
      <c r="B45" s="26">
        <v>47</v>
      </c>
      <c r="C45" s="32">
        <v>10143188855</v>
      </c>
      <c r="D45" s="33" t="s">
        <v>118</v>
      </c>
      <c r="E45" s="68">
        <v>40033</v>
      </c>
      <c r="F45" s="27" t="s">
        <v>44</v>
      </c>
      <c r="G45" s="69" t="s">
        <v>119</v>
      </c>
      <c r="H45" s="157"/>
      <c r="I45" s="157"/>
      <c r="J45" s="45"/>
      <c r="K45" s="26"/>
      <c r="L45" s="91"/>
    </row>
    <row r="46" spans="1:14" s="4" customFormat="1" ht="18" x14ac:dyDescent="0.25">
      <c r="A46" s="90" t="s">
        <v>139</v>
      </c>
      <c r="B46" s="26">
        <v>48</v>
      </c>
      <c r="C46" s="32">
        <v>10133583633</v>
      </c>
      <c r="D46" s="33" t="s">
        <v>120</v>
      </c>
      <c r="E46" s="68">
        <v>40057</v>
      </c>
      <c r="F46" s="27" t="s">
        <v>44</v>
      </c>
      <c r="G46" s="69" t="s">
        <v>119</v>
      </c>
      <c r="H46" s="157"/>
      <c r="I46" s="157"/>
      <c r="J46" s="45"/>
      <c r="K46" s="26"/>
      <c r="L46" s="91"/>
    </row>
    <row r="47" spans="1:14" s="4" customFormat="1" ht="18.600000000000001" thickBot="1" x14ac:dyDescent="0.3">
      <c r="A47" s="102" t="s">
        <v>139</v>
      </c>
      <c r="B47" s="93">
        <v>35</v>
      </c>
      <c r="C47" s="94">
        <v>10142216330</v>
      </c>
      <c r="D47" s="95" t="s">
        <v>122</v>
      </c>
      <c r="E47" s="96">
        <v>40094</v>
      </c>
      <c r="F47" s="97" t="s">
        <v>44</v>
      </c>
      <c r="G47" s="98" t="s">
        <v>54</v>
      </c>
      <c r="H47" s="158"/>
      <c r="I47" s="158"/>
      <c r="J47" s="99"/>
      <c r="K47" s="93"/>
      <c r="L47" s="100"/>
    </row>
    <row r="48" spans="1:14" ht="9" customHeight="1" thickTop="1" thickBot="1" x14ac:dyDescent="0.35">
      <c r="A48" s="71"/>
      <c r="B48" s="85"/>
      <c r="C48" s="85"/>
      <c r="D48" s="86"/>
      <c r="E48" s="87"/>
      <c r="F48" s="88"/>
      <c r="G48" s="87"/>
      <c r="H48" s="89"/>
      <c r="I48" s="89"/>
      <c r="J48" s="46"/>
      <c r="K48" s="89"/>
      <c r="L48" s="89"/>
      <c r="N48"/>
    </row>
    <row r="49" spans="1:14" ht="15" thickTop="1" x14ac:dyDescent="0.25">
      <c r="A49" s="197" t="s">
        <v>5</v>
      </c>
      <c r="B49" s="198"/>
      <c r="C49" s="198"/>
      <c r="D49" s="198"/>
      <c r="E49" s="198"/>
      <c r="F49" s="198"/>
      <c r="G49" s="198" t="s">
        <v>6</v>
      </c>
      <c r="H49" s="198"/>
      <c r="I49" s="198"/>
      <c r="J49" s="198"/>
      <c r="K49" s="198"/>
      <c r="L49" s="199"/>
      <c r="N49"/>
    </row>
    <row r="50" spans="1:14" x14ac:dyDescent="0.25">
      <c r="A50" s="72" t="s">
        <v>145</v>
      </c>
      <c r="B50" s="9"/>
      <c r="C50" s="76"/>
      <c r="D50" s="23"/>
      <c r="E50" s="49"/>
      <c r="F50" s="56"/>
      <c r="G50" s="36" t="s">
        <v>34</v>
      </c>
      <c r="H50" s="101">
        <v>4</v>
      </c>
      <c r="I50" s="49"/>
      <c r="J50" s="50"/>
      <c r="K50" s="47" t="s">
        <v>32</v>
      </c>
      <c r="L50" s="55">
        <f>COUNTIF(F23:F47,"ЗМС")</f>
        <v>0</v>
      </c>
      <c r="N50"/>
    </row>
    <row r="51" spans="1:14" x14ac:dyDescent="0.25">
      <c r="A51" s="72" t="s">
        <v>146</v>
      </c>
      <c r="B51" s="9"/>
      <c r="C51" s="77"/>
      <c r="D51" s="23"/>
      <c r="E51" s="57"/>
      <c r="F51" s="58"/>
      <c r="G51" s="37" t="s">
        <v>27</v>
      </c>
      <c r="H51" s="101">
        <f>H52+H57</f>
        <v>25</v>
      </c>
      <c r="I51" s="51"/>
      <c r="J51" s="52"/>
      <c r="K51" s="47" t="s">
        <v>21</v>
      </c>
      <c r="L51" s="55">
        <f>COUNTIF(F23:F47,"МСМК")</f>
        <v>0</v>
      </c>
      <c r="N51"/>
    </row>
    <row r="52" spans="1:14" x14ac:dyDescent="0.25">
      <c r="A52" s="72" t="s">
        <v>56</v>
      </c>
      <c r="B52" s="9"/>
      <c r="C52" s="39"/>
      <c r="D52" s="23"/>
      <c r="E52" s="57"/>
      <c r="F52" s="58"/>
      <c r="G52" s="37" t="s">
        <v>28</v>
      </c>
      <c r="H52" s="101">
        <f>H53+H54+H55+H56</f>
        <v>17</v>
      </c>
      <c r="I52" s="51"/>
      <c r="J52" s="52"/>
      <c r="K52" s="47" t="s">
        <v>24</v>
      </c>
      <c r="L52" s="55">
        <f>COUNTIF(F23:F47,"МС")</f>
        <v>0</v>
      </c>
      <c r="N52"/>
    </row>
    <row r="53" spans="1:14" x14ac:dyDescent="0.25">
      <c r="A53" s="72" t="s">
        <v>57</v>
      </c>
      <c r="B53" s="9"/>
      <c r="C53" s="39"/>
      <c r="D53" s="23"/>
      <c r="E53" s="57"/>
      <c r="F53" s="58"/>
      <c r="G53" s="37" t="s">
        <v>29</v>
      </c>
      <c r="H53" s="101">
        <f>COUNT(A23:A47)</f>
        <v>16</v>
      </c>
      <c r="I53" s="51"/>
      <c r="J53" s="52"/>
      <c r="K53" s="47" t="s">
        <v>33</v>
      </c>
      <c r="L53" s="55">
        <f>COUNTIF(F23:F47,"КМС")</f>
        <v>7</v>
      </c>
      <c r="N53"/>
    </row>
    <row r="54" spans="1:14" x14ac:dyDescent="0.25">
      <c r="A54" s="72"/>
      <c r="B54" s="9"/>
      <c r="C54" s="39"/>
      <c r="D54" s="23"/>
      <c r="E54" s="57"/>
      <c r="F54" s="58"/>
      <c r="G54" s="37" t="s">
        <v>43</v>
      </c>
      <c r="H54" s="101">
        <f>COUNTIF(A23:A47,"ЛИМ")</f>
        <v>0</v>
      </c>
      <c r="I54" s="51"/>
      <c r="J54" s="52"/>
      <c r="K54" s="47" t="s">
        <v>42</v>
      </c>
      <c r="L54" s="55">
        <f>COUNTIF(F23:F47,"1 СР")</f>
        <v>5</v>
      </c>
      <c r="N54"/>
    </row>
    <row r="55" spans="1:14" x14ac:dyDescent="0.25">
      <c r="A55" s="72"/>
      <c r="B55" s="9"/>
      <c r="C55" s="9"/>
      <c r="D55" s="23"/>
      <c r="E55" s="57"/>
      <c r="F55" s="58"/>
      <c r="G55" s="37" t="s">
        <v>30</v>
      </c>
      <c r="H55" s="101">
        <f>COUNTIF(A23:A47,"НФ")</f>
        <v>1</v>
      </c>
      <c r="I55" s="51"/>
      <c r="J55" s="52"/>
      <c r="K55" s="47" t="s">
        <v>44</v>
      </c>
      <c r="L55" s="55">
        <f>COUNTIF(F23:F47,"2 СР")</f>
        <v>13</v>
      </c>
      <c r="N55"/>
    </row>
    <row r="56" spans="1:14" x14ac:dyDescent="0.25">
      <c r="A56" s="72"/>
      <c r="B56" s="9"/>
      <c r="C56" s="9"/>
      <c r="D56" s="23"/>
      <c r="E56" s="57"/>
      <c r="F56" s="58"/>
      <c r="G56" s="37" t="s">
        <v>35</v>
      </c>
      <c r="H56" s="101">
        <f>COUNTIF(A23:A47,"ДСКВ")</f>
        <v>0</v>
      </c>
      <c r="I56" s="51"/>
      <c r="J56" s="52"/>
      <c r="K56" s="47" t="s">
        <v>47</v>
      </c>
      <c r="L56" s="55">
        <f>COUNTIF(F23:F47,"3 СР")</f>
        <v>0</v>
      </c>
      <c r="N56"/>
    </row>
    <row r="57" spans="1:14" x14ac:dyDescent="0.25">
      <c r="A57" s="72"/>
      <c r="B57" s="9"/>
      <c r="C57" s="9"/>
      <c r="D57" s="23"/>
      <c r="E57" s="59"/>
      <c r="F57" s="60"/>
      <c r="G57" s="37" t="s">
        <v>31</v>
      </c>
      <c r="H57" s="101">
        <f>COUNTIF(A23:A47,"НС")</f>
        <v>8</v>
      </c>
      <c r="I57" s="53"/>
      <c r="J57" s="54"/>
      <c r="K57" s="47"/>
      <c r="L57" s="38"/>
    </row>
    <row r="58" spans="1:14" ht="9.75" customHeight="1" x14ac:dyDescent="0.25">
      <c r="A58" s="57"/>
      <c r="L58" s="16"/>
    </row>
    <row r="59" spans="1:14" ht="15.6" x14ac:dyDescent="0.25">
      <c r="A59" s="200" t="s">
        <v>3</v>
      </c>
      <c r="B59" s="201"/>
      <c r="C59" s="201"/>
      <c r="D59" s="201"/>
      <c r="E59" s="201" t="s">
        <v>12</v>
      </c>
      <c r="F59" s="201"/>
      <c r="G59" s="201"/>
      <c r="H59" s="201"/>
      <c r="I59" s="201" t="s">
        <v>4</v>
      </c>
      <c r="J59" s="201"/>
      <c r="K59" s="201"/>
      <c r="L59" s="207"/>
    </row>
    <row r="60" spans="1:14" x14ac:dyDescent="0.25">
      <c r="A60" s="186"/>
      <c r="B60" s="187"/>
      <c r="C60" s="187"/>
      <c r="D60" s="187"/>
      <c r="E60" s="187"/>
      <c r="F60" s="208"/>
      <c r="G60" s="208"/>
      <c r="H60" s="208"/>
      <c r="I60" s="208"/>
      <c r="J60" s="208"/>
      <c r="K60" s="208"/>
      <c r="L60" s="209"/>
    </row>
    <row r="61" spans="1:14" x14ac:dyDescent="0.25">
      <c r="A61" s="165"/>
      <c r="D61" s="166"/>
      <c r="E61" s="166"/>
      <c r="F61" s="166"/>
      <c r="G61" s="166"/>
      <c r="H61" s="166"/>
      <c r="I61" s="166"/>
      <c r="J61" s="166"/>
      <c r="K61" s="166"/>
      <c r="L61" s="168"/>
    </row>
    <row r="62" spans="1:14" x14ac:dyDescent="0.25">
      <c r="A62" s="165"/>
      <c r="D62" s="166"/>
      <c r="E62" s="166"/>
      <c r="F62" s="166"/>
      <c r="G62" s="166"/>
      <c r="H62" s="166"/>
      <c r="I62" s="166"/>
      <c r="J62" s="166"/>
      <c r="K62" s="166"/>
      <c r="L62" s="168"/>
    </row>
    <row r="63" spans="1:14" x14ac:dyDescent="0.25">
      <c r="A63" s="165"/>
      <c r="D63" s="166"/>
      <c r="E63" s="166"/>
      <c r="F63" s="166"/>
      <c r="G63" s="166"/>
      <c r="H63" s="166"/>
      <c r="I63" s="166"/>
      <c r="J63" s="166"/>
      <c r="K63" s="166"/>
      <c r="L63" s="168"/>
    </row>
    <row r="64" spans="1:14" x14ac:dyDescent="0.25">
      <c r="A64" s="165"/>
      <c r="D64" s="166"/>
      <c r="E64" s="166"/>
      <c r="F64" s="166"/>
      <c r="G64" s="166"/>
      <c r="H64" s="166"/>
      <c r="I64" s="166"/>
      <c r="J64" s="166"/>
      <c r="K64" s="166"/>
      <c r="L64" s="168"/>
    </row>
    <row r="65" spans="1:12" x14ac:dyDescent="0.25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8"/>
    </row>
    <row r="66" spans="1:12" x14ac:dyDescent="0.25">
      <c r="A66" s="186"/>
      <c r="B66" s="187"/>
      <c r="C66" s="187"/>
      <c r="D66" s="187"/>
      <c r="E66" s="187"/>
      <c r="F66" s="202"/>
      <c r="G66" s="202"/>
      <c r="H66" s="202"/>
      <c r="I66" s="202"/>
      <c r="J66" s="202"/>
      <c r="K66" s="202"/>
      <c r="L66" s="203"/>
    </row>
    <row r="67" spans="1:12" ht="16.2" thickBot="1" x14ac:dyDescent="0.3">
      <c r="A67" s="204"/>
      <c r="B67" s="205"/>
      <c r="C67" s="205"/>
      <c r="D67" s="205"/>
      <c r="E67" s="205" t="str">
        <f>G17</f>
        <v>ЕЛИФЕРОВ А. В.  (ВК, г. ВОРОНЕЖ)</v>
      </c>
      <c r="F67" s="205"/>
      <c r="G67" s="205"/>
      <c r="H67" s="205"/>
      <c r="I67" s="205" t="str">
        <f>G18</f>
        <v>АГАПОВА И.А. (1К, г. ВОРОНЕЖ)</v>
      </c>
      <c r="J67" s="205"/>
      <c r="K67" s="205"/>
      <c r="L67" s="206"/>
    </row>
    <row r="68" spans="1:12" ht="14.4" thickTop="1" x14ac:dyDescent="0.25">
      <c r="A68" s="57"/>
    </row>
    <row r="69" spans="1:12" x14ac:dyDescent="0.25">
      <c r="A69" s="57"/>
    </row>
    <row r="70" spans="1:12" x14ac:dyDescent="0.25">
      <c r="A70" s="57"/>
    </row>
    <row r="71" spans="1:12" x14ac:dyDescent="0.25">
      <c r="A71" s="57"/>
    </row>
    <row r="72" spans="1:12" x14ac:dyDescent="0.25">
      <c r="A72" s="57"/>
    </row>
    <row r="73" spans="1:12" x14ac:dyDescent="0.25">
      <c r="A73" s="57"/>
    </row>
    <row r="74" spans="1:12" x14ac:dyDescent="0.25">
      <c r="A74" s="57"/>
    </row>
    <row r="75" spans="1:12" x14ac:dyDescent="0.25">
      <c r="A75" s="57"/>
    </row>
    <row r="76" spans="1:12" x14ac:dyDescent="0.25">
      <c r="A76" s="57"/>
    </row>
    <row r="77" spans="1:12" x14ac:dyDescent="0.25">
      <c r="A77" s="57"/>
    </row>
    <row r="78" spans="1:12" x14ac:dyDescent="0.25">
      <c r="A78" s="57"/>
    </row>
    <row r="79" spans="1:12" x14ac:dyDescent="0.25">
      <c r="A79" s="57"/>
    </row>
    <row r="80" spans="1:12" x14ac:dyDescent="0.25">
      <c r="A80" s="57"/>
    </row>
    <row r="81" spans="1:7" x14ac:dyDescent="0.25">
      <c r="A81" s="57"/>
    </row>
    <row r="82" spans="1:7" x14ac:dyDescent="0.25">
      <c r="A82" s="57"/>
    </row>
    <row r="83" spans="1:7" x14ac:dyDescent="0.25">
      <c r="A83" s="57"/>
    </row>
    <row r="84" spans="1:7" x14ac:dyDescent="0.25">
      <c r="A84" s="57"/>
    </row>
    <row r="85" spans="1:7" x14ac:dyDescent="0.25">
      <c r="A85" s="57"/>
    </row>
    <row r="86" spans="1:7" x14ac:dyDescent="0.25">
      <c r="A86" s="57"/>
    </row>
    <row r="87" spans="1:7" x14ac:dyDescent="0.25">
      <c r="A87" s="57"/>
    </row>
    <row r="88" spans="1:7" x14ac:dyDescent="0.25">
      <c r="A88" s="57"/>
    </row>
    <row r="89" spans="1:7" x14ac:dyDescent="0.25">
      <c r="A89" s="57"/>
    </row>
    <row r="90" spans="1:7" x14ac:dyDescent="0.25">
      <c r="A90" s="57"/>
    </row>
    <row r="91" spans="1:7" x14ac:dyDescent="0.25">
      <c r="A91" s="57"/>
      <c r="G91"/>
    </row>
    <row r="92" spans="1:7" x14ac:dyDescent="0.25">
      <c r="A92" s="57"/>
      <c r="G92"/>
    </row>
    <row r="93" spans="1:7" x14ac:dyDescent="0.25">
      <c r="A93" s="57"/>
      <c r="G93"/>
    </row>
    <row r="94" spans="1:7" x14ac:dyDescent="0.25">
      <c r="A94" s="57"/>
      <c r="G94"/>
    </row>
    <row r="95" spans="1:7" x14ac:dyDescent="0.25">
      <c r="A95" s="57"/>
      <c r="G95"/>
    </row>
    <row r="96" spans="1:7" x14ac:dyDescent="0.25">
      <c r="A96" s="57"/>
      <c r="G96"/>
    </row>
    <row r="97" spans="1:7" x14ac:dyDescent="0.25">
      <c r="A97" s="57"/>
      <c r="G97"/>
    </row>
    <row r="98" spans="1:7" x14ac:dyDescent="0.25">
      <c r="A98" s="57"/>
      <c r="G98"/>
    </row>
    <row r="99" spans="1:7" x14ac:dyDescent="0.25">
      <c r="A99" s="57"/>
      <c r="G99"/>
    </row>
    <row r="100" spans="1:7" x14ac:dyDescent="0.25">
      <c r="A100" s="57"/>
      <c r="G100"/>
    </row>
    <row r="101" spans="1:7" x14ac:dyDescent="0.25">
      <c r="A101" s="57"/>
      <c r="G101"/>
    </row>
    <row r="102" spans="1:7" x14ac:dyDescent="0.25">
      <c r="A102" s="57"/>
      <c r="G102"/>
    </row>
    <row r="103" spans="1:7" x14ac:dyDescent="0.25">
      <c r="A103" s="57"/>
      <c r="G103"/>
    </row>
    <row r="104" spans="1:7" x14ac:dyDescent="0.25">
      <c r="A104" s="57"/>
      <c r="G104"/>
    </row>
    <row r="105" spans="1:7" x14ac:dyDescent="0.25">
      <c r="A105" s="57"/>
      <c r="G105"/>
    </row>
    <row r="106" spans="1:7" x14ac:dyDescent="0.25">
      <c r="A106" s="57"/>
      <c r="G106"/>
    </row>
    <row r="107" spans="1:7" x14ac:dyDescent="0.25">
      <c r="A107" s="57"/>
      <c r="G107"/>
    </row>
    <row r="108" spans="1:7" x14ac:dyDescent="0.25">
      <c r="A108" s="57"/>
      <c r="G108"/>
    </row>
    <row r="109" spans="1:7" x14ac:dyDescent="0.25">
      <c r="A109" s="57"/>
      <c r="G109"/>
    </row>
    <row r="110" spans="1:7" x14ac:dyDescent="0.25">
      <c r="A110" s="57"/>
      <c r="G110"/>
    </row>
    <row r="111" spans="1:7" x14ac:dyDescent="0.25">
      <c r="A111" s="57"/>
      <c r="G111"/>
    </row>
    <row r="112" spans="1:7" x14ac:dyDescent="0.25">
      <c r="A112" s="57"/>
      <c r="G112"/>
    </row>
    <row r="113" spans="1:7" x14ac:dyDescent="0.25">
      <c r="A113" s="57"/>
      <c r="G113"/>
    </row>
    <row r="114" spans="1:7" x14ac:dyDescent="0.25">
      <c r="A114" s="57"/>
      <c r="G114"/>
    </row>
    <row r="115" spans="1:7" x14ac:dyDescent="0.25">
      <c r="A115" s="57"/>
      <c r="G115"/>
    </row>
    <row r="116" spans="1:7" x14ac:dyDescent="0.25">
      <c r="A116" s="57"/>
      <c r="G116"/>
    </row>
    <row r="117" spans="1:7" x14ac:dyDescent="0.25">
      <c r="A117" s="57"/>
      <c r="G117"/>
    </row>
    <row r="118" spans="1:7" x14ac:dyDescent="0.25">
      <c r="G118"/>
    </row>
    <row r="119" spans="1:7" x14ac:dyDescent="0.25">
      <c r="G119"/>
    </row>
    <row r="120" spans="1:7" x14ac:dyDescent="0.25">
      <c r="G120"/>
    </row>
    <row r="121" spans="1:7" x14ac:dyDescent="0.25">
      <c r="G121"/>
    </row>
    <row r="122" spans="1:7" x14ac:dyDescent="0.25">
      <c r="G122"/>
    </row>
    <row r="123" spans="1:7" x14ac:dyDescent="0.25">
      <c r="G123"/>
    </row>
    <row r="124" spans="1:7" x14ac:dyDescent="0.25">
      <c r="G124"/>
    </row>
    <row r="125" spans="1:7" x14ac:dyDescent="0.25">
      <c r="G125"/>
    </row>
    <row r="126" spans="1:7" x14ac:dyDescent="0.25">
      <c r="G126"/>
    </row>
    <row r="127" spans="1:7" x14ac:dyDescent="0.25">
      <c r="G127"/>
    </row>
    <row r="128" spans="1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A65:E65"/>
    <mergeCell ref="F65:L65"/>
    <mergeCell ref="I21:I22"/>
    <mergeCell ref="J21:J22"/>
    <mergeCell ref="K21:K22"/>
    <mergeCell ref="L21:L22"/>
    <mergeCell ref="A49:F49"/>
    <mergeCell ref="G49:L49"/>
    <mergeCell ref="A59:D59"/>
    <mergeCell ref="E59:H59"/>
    <mergeCell ref="I59:L59"/>
    <mergeCell ref="A60:E60"/>
    <mergeCell ref="F60:L60"/>
    <mergeCell ref="A66:E66"/>
    <mergeCell ref="F66:L66"/>
    <mergeCell ref="A67:D67"/>
    <mergeCell ref="E67:H67"/>
    <mergeCell ref="I67:L67"/>
  </mergeCells>
  <conditionalFormatting sqref="B1 B6:B7 B9:B11 B13:B1048576">
    <cfRule type="duplicateValues" dxfId="10" priority="5"/>
  </conditionalFormatting>
  <conditionalFormatting sqref="B1:B1048576">
    <cfRule type="duplicateValues" dxfId="9" priority="1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4">
    <cfRule type="duplicateValues" dxfId="6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4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4E80-150E-41EF-A9F0-8D86A3C9F6BD}">
  <dimension ref="A1:AG70"/>
  <sheetViews>
    <sheetView topLeftCell="A31" zoomScale="63" zoomScaleNormal="63" workbookViewId="0">
      <selection activeCell="AE28" sqref="AE28"/>
    </sheetView>
  </sheetViews>
  <sheetFormatPr defaultColWidth="9.109375" defaultRowHeight="13.8" x14ac:dyDescent="0.25"/>
  <cols>
    <col min="1" max="1" width="7" style="1" customWidth="1"/>
    <col min="2" max="2" width="7.88671875" style="79" customWidth="1"/>
    <col min="3" max="3" width="18.109375" style="79" customWidth="1"/>
    <col min="4" max="4" width="29.44140625" style="1" customWidth="1"/>
    <col min="5" max="5" width="14.109375" style="65" customWidth="1"/>
    <col min="6" max="6" width="8.88671875" style="1" customWidth="1"/>
    <col min="7" max="7" width="39.21875" style="1" customWidth="1"/>
    <col min="8" max="27" width="4.109375" style="1" customWidth="1"/>
    <col min="28" max="28" width="11.88671875" style="1" customWidth="1"/>
    <col min="29" max="29" width="19.44140625" style="1" customWidth="1"/>
    <col min="30" max="30" width="12.21875" style="1" customWidth="1"/>
    <col min="31" max="31" width="16.44140625" style="1" customWidth="1"/>
    <col min="32" max="32" width="13.109375" style="1" customWidth="1"/>
    <col min="33" max="33" width="18.6640625" style="1" customWidth="1"/>
    <col min="34" max="16384" width="9.109375" style="1"/>
  </cols>
  <sheetData>
    <row r="1" spans="1:33" ht="21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ht="21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1:33" ht="21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</row>
    <row r="4" spans="1:33" ht="21" customHeight="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</row>
    <row r="5" spans="1:33" ht="6.6" customHeight="1" x14ac:dyDescent="0.25">
      <c r="A5" s="220" t="s">
        <v>45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</row>
    <row r="6" spans="1:33" s="2" customFormat="1" ht="20.25" customHeight="1" x14ac:dyDescent="0.2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</row>
    <row r="7" spans="1:33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</row>
    <row r="8" spans="1:33" s="2" customFormat="1" ht="7.2" customHeight="1" thickBot="1" x14ac:dyDescent="0.3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</row>
    <row r="9" spans="1:33" ht="24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6"/>
    </row>
    <row r="10" spans="1:33" ht="18" customHeight="1" x14ac:dyDescent="0.25">
      <c r="A10" s="227" t="s">
        <v>59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</row>
    <row r="11" spans="1:33" ht="19.5" customHeight="1" x14ac:dyDescent="0.25">
      <c r="A11" s="227" t="s">
        <v>82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9"/>
    </row>
    <row r="12" spans="1:33" ht="3.75" customHeight="1" x14ac:dyDescent="0.25">
      <c r="A12" s="230" t="s">
        <v>45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2"/>
    </row>
    <row r="13" spans="1:33" ht="15.6" x14ac:dyDescent="0.25">
      <c r="A13" s="103" t="s">
        <v>64</v>
      </c>
      <c r="B13" s="19"/>
      <c r="C13" s="83"/>
      <c r="D13" s="104"/>
      <c r="E13" s="105"/>
      <c r="F13" s="5"/>
      <c r="G13" s="31" t="s">
        <v>80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8"/>
      <c r="AG13" s="29" t="s">
        <v>60</v>
      </c>
    </row>
    <row r="14" spans="1:33" ht="15.6" x14ac:dyDescent="0.25">
      <c r="A14" s="17" t="s">
        <v>136</v>
      </c>
      <c r="B14" s="12"/>
      <c r="C14" s="12"/>
      <c r="D14" s="106"/>
      <c r="E14" s="107"/>
      <c r="F14" s="6"/>
      <c r="G14" s="108" t="s">
        <v>156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0"/>
      <c r="AG14" s="109" t="s">
        <v>154</v>
      </c>
    </row>
    <row r="15" spans="1:33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6"/>
    </row>
    <row r="16" spans="1:33" ht="14.4" x14ac:dyDescent="0.25">
      <c r="A16" s="18" t="s">
        <v>18</v>
      </c>
      <c r="B16" s="110"/>
      <c r="C16" s="110"/>
      <c r="D16" s="8"/>
      <c r="E16" s="63"/>
      <c r="F16" s="8"/>
      <c r="G16" s="10" t="s">
        <v>45</v>
      </c>
      <c r="H16" s="111" t="s">
        <v>53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8"/>
      <c r="AC16" s="8"/>
      <c r="AD16" s="8"/>
      <c r="AE16" s="8"/>
      <c r="AF16" s="110"/>
      <c r="AG16" s="113"/>
    </row>
    <row r="17" spans="1:33" ht="14.4" x14ac:dyDescent="0.25">
      <c r="A17" s="18" t="s">
        <v>19</v>
      </c>
      <c r="B17" s="110"/>
      <c r="C17" s="110"/>
      <c r="D17" s="9"/>
      <c r="E17" s="114"/>
      <c r="F17" s="9"/>
      <c r="G17" s="10" t="s">
        <v>51</v>
      </c>
      <c r="H17" s="111" t="s">
        <v>40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8"/>
      <c r="AC17" s="8"/>
      <c r="AD17" s="8"/>
      <c r="AE17" s="8"/>
      <c r="AF17" s="110"/>
      <c r="AG17" s="113"/>
    </row>
    <row r="18" spans="1:33" ht="14.4" x14ac:dyDescent="0.25">
      <c r="A18" s="18" t="s">
        <v>20</v>
      </c>
      <c r="B18" s="110"/>
      <c r="C18" s="110"/>
      <c r="D18" s="10"/>
      <c r="E18" s="63"/>
      <c r="F18" s="8"/>
      <c r="G18" s="10" t="s">
        <v>52</v>
      </c>
      <c r="H18" s="111" t="s">
        <v>41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8"/>
      <c r="AC18" s="8"/>
      <c r="AD18" s="8"/>
      <c r="AE18" s="8"/>
      <c r="AF18" s="110"/>
      <c r="AG18" s="113"/>
    </row>
    <row r="19" spans="1:33" ht="16.2" thickBot="1" x14ac:dyDescent="0.3">
      <c r="A19" s="115" t="s">
        <v>16</v>
      </c>
      <c r="B19" s="116"/>
      <c r="C19" s="116"/>
      <c r="D19" s="117"/>
      <c r="E19" s="118"/>
      <c r="F19" s="119"/>
      <c r="G19" s="183" t="s">
        <v>88</v>
      </c>
      <c r="H19" s="120" t="s">
        <v>39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2"/>
      <c r="AD19" s="122"/>
      <c r="AE19" s="122"/>
      <c r="AF19" s="81">
        <v>30</v>
      </c>
      <c r="AG19" s="123" t="s">
        <v>155</v>
      </c>
    </row>
    <row r="20" spans="1:33" ht="6.75" customHeight="1" thickTop="1" thickBot="1" x14ac:dyDescent="0.3">
      <c r="A20" s="124"/>
      <c r="B20" s="125"/>
      <c r="C20" s="125"/>
      <c r="D20" s="124"/>
      <c r="E20" s="126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1:33" s="127" customFormat="1" ht="21.75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233" t="s">
        <v>37</v>
      </c>
      <c r="F21" s="189" t="s">
        <v>9</v>
      </c>
      <c r="G21" s="189" t="s">
        <v>14</v>
      </c>
      <c r="H21" s="235" t="s">
        <v>61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189" t="s">
        <v>62</v>
      </c>
      <c r="AC21" s="189" t="s">
        <v>63</v>
      </c>
      <c r="AD21" s="189" t="s">
        <v>66</v>
      </c>
      <c r="AE21" s="189" t="s">
        <v>65</v>
      </c>
      <c r="AF21" s="193" t="s">
        <v>25</v>
      </c>
      <c r="AG21" s="195" t="s">
        <v>15</v>
      </c>
    </row>
    <row r="22" spans="1:33" s="127" customFormat="1" ht="18" customHeight="1" x14ac:dyDescent="0.25">
      <c r="A22" s="214"/>
      <c r="B22" s="190"/>
      <c r="C22" s="190"/>
      <c r="D22" s="190"/>
      <c r="E22" s="234"/>
      <c r="F22" s="190"/>
      <c r="G22" s="190"/>
      <c r="H22" s="169">
        <v>1</v>
      </c>
      <c r="I22" s="169">
        <v>2</v>
      </c>
      <c r="J22" s="169">
        <v>3</v>
      </c>
      <c r="K22" s="169">
        <v>4</v>
      </c>
      <c r="L22" s="169">
        <v>5</v>
      </c>
      <c r="M22" s="169">
        <v>6</v>
      </c>
      <c r="N22" s="169">
        <v>7</v>
      </c>
      <c r="O22" s="169">
        <v>8</v>
      </c>
      <c r="P22" s="169">
        <v>9</v>
      </c>
      <c r="Q22" s="169">
        <v>10</v>
      </c>
      <c r="R22" s="169">
        <v>11</v>
      </c>
      <c r="S22" s="169">
        <v>12</v>
      </c>
      <c r="T22" s="169">
        <v>13</v>
      </c>
      <c r="U22" s="169">
        <v>14</v>
      </c>
      <c r="V22" s="169">
        <v>15</v>
      </c>
      <c r="W22" s="169">
        <v>16</v>
      </c>
      <c r="X22" s="169">
        <v>17</v>
      </c>
      <c r="Y22" s="169">
        <v>18</v>
      </c>
      <c r="Z22" s="169">
        <v>19</v>
      </c>
      <c r="AA22" s="169">
        <v>20</v>
      </c>
      <c r="AB22" s="190"/>
      <c r="AC22" s="190"/>
      <c r="AD22" s="190"/>
      <c r="AE22" s="190"/>
      <c r="AF22" s="194"/>
      <c r="AG22" s="196"/>
    </row>
    <row r="23" spans="1:33" s="4" customFormat="1" ht="18" x14ac:dyDescent="0.25">
      <c r="A23" s="90">
        <v>1</v>
      </c>
      <c r="B23" s="26">
        <v>11</v>
      </c>
      <c r="C23" s="128">
        <v>10091997915</v>
      </c>
      <c r="D23" s="129" t="s">
        <v>131</v>
      </c>
      <c r="E23" s="152">
        <v>34151</v>
      </c>
      <c r="F23" s="131" t="s">
        <v>24</v>
      </c>
      <c r="G23" s="132" t="s">
        <v>104</v>
      </c>
      <c r="H23" s="130"/>
      <c r="I23" s="130"/>
      <c r="J23" s="130">
        <v>5</v>
      </c>
      <c r="K23" s="130">
        <v>5</v>
      </c>
      <c r="L23" s="130">
        <v>5</v>
      </c>
      <c r="M23" s="130">
        <v>5</v>
      </c>
      <c r="N23" s="130">
        <v>5</v>
      </c>
      <c r="O23" s="130">
        <v>5</v>
      </c>
      <c r="P23" s="130">
        <v>5</v>
      </c>
      <c r="Q23" s="130">
        <v>5</v>
      </c>
      <c r="R23" s="130">
        <v>5</v>
      </c>
      <c r="S23" s="130">
        <v>3</v>
      </c>
      <c r="T23" s="130">
        <v>3</v>
      </c>
      <c r="U23" s="130">
        <v>5</v>
      </c>
      <c r="V23" s="130">
        <v>3</v>
      </c>
      <c r="W23" s="130">
        <v>2</v>
      </c>
      <c r="X23" s="130">
        <v>2</v>
      </c>
      <c r="Y23" s="130">
        <v>2</v>
      </c>
      <c r="Z23" s="130">
        <v>2</v>
      </c>
      <c r="AA23" s="130">
        <v>2</v>
      </c>
      <c r="AB23" s="130">
        <f>SUM(H23:AA23)</f>
        <v>69</v>
      </c>
      <c r="AC23" s="130">
        <v>3</v>
      </c>
      <c r="AD23" s="130"/>
      <c r="AE23" s="130"/>
      <c r="AF23" s="26" t="s">
        <v>33</v>
      </c>
      <c r="AG23" s="133"/>
    </row>
    <row r="24" spans="1:33" s="4" customFormat="1" ht="18" x14ac:dyDescent="0.25">
      <c r="A24" s="90">
        <v>2</v>
      </c>
      <c r="B24" s="26">
        <v>9</v>
      </c>
      <c r="C24" s="128">
        <v>10023500858</v>
      </c>
      <c r="D24" s="129" t="s">
        <v>134</v>
      </c>
      <c r="E24" s="152">
        <v>35854</v>
      </c>
      <c r="F24" s="131" t="s">
        <v>24</v>
      </c>
      <c r="G24" s="132" t="s">
        <v>104</v>
      </c>
      <c r="H24" s="130"/>
      <c r="I24" s="130"/>
      <c r="J24" s="130"/>
      <c r="K24" s="130"/>
      <c r="L24" s="130"/>
      <c r="M24" s="130"/>
      <c r="N24" s="130"/>
      <c r="O24" s="130">
        <v>3</v>
      </c>
      <c r="P24" s="130">
        <v>3</v>
      </c>
      <c r="Q24" s="130">
        <v>3</v>
      </c>
      <c r="R24" s="130">
        <v>3</v>
      </c>
      <c r="S24" s="130">
        <v>5</v>
      </c>
      <c r="T24" s="130">
        <v>5</v>
      </c>
      <c r="U24" s="130">
        <v>3</v>
      </c>
      <c r="V24" s="130">
        <v>5</v>
      </c>
      <c r="W24" s="130">
        <v>3</v>
      </c>
      <c r="X24" s="130">
        <v>3</v>
      </c>
      <c r="Y24" s="130">
        <v>5</v>
      </c>
      <c r="Z24" s="130">
        <v>3</v>
      </c>
      <c r="AA24" s="130">
        <v>5</v>
      </c>
      <c r="AB24" s="130">
        <f>SUM(H24:AA24)</f>
        <v>49</v>
      </c>
      <c r="AC24" s="130">
        <v>1</v>
      </c>
      <c r="AD24" s="130"/>
      <c r="AE24" s="130"/>
      <c r="AF24" s="26" t="s">
        <v>33</v>
      </c>
      <c r="AG24" s="133"/>
    </row>
    <row r="25" spans="1:33" s="4" customFormat="1" ht="18" x14ac:dyDescent="0.25">
      <c r="A25" s="90">
        <v>3</v>
      </c>
      <c r="B25" s="26">
        <v>8</v>
      </c>
      <c r="C25" s="128">
        <v>10036018306</v>
      </c>
      <c r="D25" s="129" t="s">
        <v>132</v>
      </c>
      <c r="E25" s="152">
        <v>37284</v>
      </c>
      <c r="F25" s="131" t="s">
        <v>24</v>
      </c>
      <c r="G25" s="132" t="s">
        <v>104</v>
      </c>
      <c r="H25" s="130"/>
      <c r="I25" s="130">
        <v>5</v>
      </c>
      <c r="J25" s="130">
        <v>3</v>
      </c>
      <c r="K25" s="130">
        <v>2</v>
      </c>
      <c r="L25" s="130"/>
      <c r="M25" s="130">
        <v>3</v>
      </c>
      <c r="N25" s="130">
        <v>3</v>
      </c>
      <c r="O25" s="130"/>
      <c r="P25" s="130">
        <v>1</v>
      </c>
      <c r="Q25" s="130"/>
      <c r="R25" s="130"/>
      <c r="S25" s="130">
        <v>2</v>
      </c>
      <c r="T25" s="130">
        <v>2</v>
      </c>
      <c r="U25" s="130">
        <v>2</v>
      </c>
      <c r="V25" s="130">
        <v>2</v>
      </c>
      <c r="W25" s="130">
        <v>5</v>
      </c>
      <c r="X25" s="130">
        <v>5</v>
      </c>
      <c r="Y25" s="130">
        <v>3</v>
      </c>
      <c r="Z25" s="130">
        <v>5</v>
      </c>
      <c r="AA25" s="130">
        <v>3</v>
      </c>
      <c r="AB25" s="130">
        <f>SUM(H25:AA25)</f>
        <v>46</v>
      </c>
      <c r="AC25" s="130">
        <v>2</v>
      </c>
      <c r="AD25" s="130"/>
      <c r="AE25" s="130"/>
      <c r="AF25" s="26" t="s">
        <v>33</v>
      </c>
      <c r="AG25" s="133"/>
    </row>
    <row r="26" spans="1:33" s="4" customFormat="1" ht="18" x14ac:dyDescent="0.25">
      <c r="A26" s="90">
        <v>4</v>
      </c>
      <c r="B26" s="26">
        <v>5</v>
      </c>
      <c r="C26" s="128">
        <v>10014629604</v>
      </c>
      <c r="D26" s="129" t="s">
        <v>89</v>
      </c>
      <c r="E26" s="152">
        <v>35564</v>
      </c>
      <c r="F26" s="131" t="s">
        <v>24</v>
      </c>
      <c r="G26" s="132" t="s">
        <v>90</v>
      </c>
      <c r="H26" s="130">
        <v>1</v>
      </c>
      <c r="I26" s="130">
        <v>3</v>
      </c>
      <c r="J26" s="130"/>
      <c r="K26" s="130">
        <v>3</v>
      </c>
      <c r="L26" s="130">
        <v>1</v>
      </c>
      <c r="M26" s="130"/>
      <c r="N26" s="130">
        <v>2</v>
      </c>
      <c r="O26" s="130"/>
      <c r="P26" s="130">
        <v>2</v>
      </c>
      <c r="Q26" s="130">
        <v>1</v>
      </c>
      <c r="R26" s="130">
        <v>2</v>
      </c>
      <c r="S26" s="130">
        <v>1</v>
      </c>
      <c r="T26" s="130">
        <v>1</v>
      </c>
      <c r="U26" s="130"/>
      <c r="V26" s="130">
        <v>1</v>
      </c>
      <c r="W26" s="130"/>
      <c r="X26" s="130"/>
      <c r="Y26" s="130"/>
      <c r="Z26" s="130"/>
      <c r="AA26" s="130">
        <v>1</v>
      </c>
      <c r="AB26" s="130">
        <f>SUM(H26:AA26)</f>
        <v>19</v>
      </c>
      <c r="AC26" s="130">
        <v>4</v>
      </c>
      <c r="AD26" s="130"/>
      <c r="AE26" s="130"/>
      <c r="AF26" s="26" t="s">
        <v>33</v>
      </c>
      <c r="AG26" s="133"/>
    </row>
    <row r="27" spans="1:33" s="4" customFormat="1" ht="18" x14ac:dyDescent="0.25">
      <c r="A27" s="90">
        <v>5</v>
      </c>
      <c r="B27" s="26">
        <v>13</v>
      </c>
      <c r="C27" s="128">
        <v>10036034975</v>
      </c>
      <c r="D27" s="129" t="s">
        <v>135</v>
      </c>
      <c r="E27" s="152">
        <v>37638</v>
      </c>
      <c r="F27" s="131" t="s">
        <v>33</v>
      </c>
      <c r="G27" s="132" t="s">
        <v>104</v>
      </c>
      <c r="H27" s="130"/>
      <c r="I27" s="130">
        <v>1</v>
      </c>
      <c r="J27" s="130">
        <v>2</v>
      </c>
      <c r="K27" s="130"/>
      <c r="L27" s="130">
        <v>3</v>
      </c>
      <c r="M27" s="130">
        <v>2</v>
      </c>
      <c r="N27" s="130"/>
      <c r="O27" s="130">
        <v>2</v>
      </c>
      <c r="P27" s="130"/>
      <c r="Q27" s="130">
        <v>2</v>
      </c>
      <c r="R27" s="130"/>
      <c r="S27" s="130"/>
      <c r="T27" s="130"/>
      <c r="U27" s="130"/>
      <c r="V27" s="130"/>
      <c r="W27" s="130"/>
      <c r="X27" s="130">
        <v>1</v>
      </c>
      <c r="Y27" s="130">
        <v>1</v>
      </c>
      <c r="Z27" s="130"/>
      <c r="AA27" s="130"/>
      <c r="AB27" s="154">
        <f>SUM(H27:AA27)</f>
        <v>14</v>
      </c>
      <c r="AC27" s="130">
        <v>8</v>
      </c>
      <c r="AD27" s="130"/>
      <c r="AE27" s="130"/>
      <c r="AF27" s="26"/>
      <c r="AG27" s="133"/>
    </row>
    <row r="28" spans="1:33" s="4" customFormat="1" ht="18" x14ac:dyDescent="0.25">
      <c r="A28" s="90">
        <v>6</v>
      </c>
      <c r="B28" s="26">
        <v>21</v>
      </c>
      <c r="C28" s="128">
        <v>10092421378</v>
      </c>
      <c r="D28" s="129" t="s">
        <v>160</v>
      </c>
      <c r="E28" s="152">
        <v>38855</v>
      </c>
      <c r="F28" s="131" t="s">
        <v>24</v>
      </c>
      <c r="G28" s="132" t="s">
        <v>104</v>
      </c>
      <c r="H28" s="130">
        <v>5</v>
      </c>
      <c r="I28" s="130">
        <v>2</v>
      </c>
      <c r="J28" s="130"/>
      <c r="K28" s="130"/>
      <c r="L28" s="130">
        <v>2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54">
        <f t="shared" ref="AB28:AB32" si="0">SUM(H28:AA28)</f>
        <v>9</v>
      </c>
      <c r="AC28" s="130">
        <v>6</v>
      </c>
      <c r="AD28" s="130"/>
      <c r="AE28" s="130"/>
      <c r="AF28" s="26"/>
      <c r="AG28" s="133"/>
    </row>
    <row r="29" spans="1:33" s="4" customFormat="1" ht="18" x14ac:dyDescent="0.25">
      <c r="A29" s="90">
        <v>7</v>
      </c>
      <c r="B29" s="26">
        <v>1</v>
      </c>
      <c r="C29" s="128">
        <v>10036014666</v>
      </c>
      <c r="D29" s="129" t="s">
        <v>91</v>
      </c>
      <c r="E29" s="152">
        <v>37544</v>
      </c>
      <c r="F29" s="131" t="s">
        <v>24</v>
      </c>
      <c r="G29" s="132" t="s">
        <v>54</v>
      </c>
      <c r="H29" s="130"/>
      <c r="I29" s="130"/>
      <c r="J29" s="130">
        <v>1</v>
      </c>
      <c r="K29" s="130">
        <v>1</v>
      </c>
      <c r="L29" s="130"/>
      <c r="M29" s="130">
        <v>1</v>
      </c>
      <c r="N29" s="130">
        <v>1</v>
      </c>
      <c r="O29" s="130"/>
      <c r="P29" s="130"/>
      <c r="Q29" s="130"/>
      <c r="R29" s="130">
        <v>1</v>
      </c>
      <c r="S29" s="130"/>
      <c r="T29" s="130"/>
      <c r="U29" s="130"/>
      <c r="V29" s="130"/>
      <c r="W29" s="130">
        <v>1</v>
      </c>
      <c r="X29" s="130"/>
      <c r="Y29" s="130"/>
      <c r="Z29" s="130"/>
      <c r="AA29" s="130"/>
      <c r="AB29" s="154">
        <f t="shared" si="0"/>
        <v>6</v>
      </c>
      <c r="AC29" s="130">
        <v>5</v>
      </c>
      <c r="AD29" s="130"/>
      <c r="AE29" s="130"/>
      <c r="AF29" s="26"/>
      <c r="AG29" s="133"/>
    </row>
    <row r="30" spans="1:33" s="4" customFormat="1" ht="18" x14ac:dyDescent="0.25">
      <c r="A30" s="90">
        <v>8</v>
      </c>
      <c r="B30" s="26">
        <v>12</v>
      </c>
      <c r="C30" s="128">
        <v>10050875369</v>
      </c>
      <c r="D30" s="129" t="s">
        <v>133</v>
      </c>
      <c r="E30" s="152">
        <v>37306</v>
      </c>
      <c r="F30" s="131" t="s">
        <v>24</v>
      </c>
      <c r="G30" s="132" t="s">
        <v>104</v>
      </c>
      <c r="H30" s="130">
        <v>3</v>
      </c>
      <c r="I30" s="130"/>
      <c r="J30" s="130"/>
      <c r="K30" s="130"/>
      <c r="L30" s="130"/>
      <c r="M30" s="130"/>
      <c r="N30" s="130"/>
      <c r="O30" s="130">
        <v>1</v>
      </c>
      <c r="P30" s="130"/>
      <c r="Q30" s="130"/>
      <c r="R30" s="130"/>
      <c r="S30" s="130"/>
      <c r="T30" s="130"/>
      <c r="U30" s="130">
        <v>1</v>
      </c>
      <c r="V30" s="130"/>
      <c r="W30" s="130"/>
      <c r="X30" s="130"/>
      <c r="Y30" s="130"/>
      <c r="Z30" s="130"/>
      <c r="AA30" s="130"/>
      <c r="AB30" s="154">
        <f t="shared" si="0"/>
        <v>5</v>
      </c>
      <c r="AC30" s="130">
        <v>7</v>
      </c>
      <c r="AD30" s="130"/>
      <c r="AE30" s="130"/>
      <c r="AF30" s="26"/>
      <c r="AG30" s="133"/>
    </row>
    <row r="31" spans="1:33" s="4" customFormat="1" ht="18" x14ac:dyDescent="0.25">
      <c r="A31" s="90">
        <v>9</v>
      </c>
      <c r="B31" s="26">
        <v>10</v>
      </c>
      <c r="C31" s="128">
        <v>10008696537</v>
      </c>
      <c r="D31" s="129" t="s">
        <v>130</v>
      </c>
      <c r="E31" s="152">
        <v>34795</v>
      </c>
      <c r="F31" s="131" t="s">
        <v>24</v>
      </c>
      <c r="G31" s="132" t="s">
        <v>104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>
        <v>1</v>
      </c>
      <c r="AA31" s="130"/>
      <c r="AB31" s="154">
        <f t="shared" si="0"/>
        <v>1</v>
      </c>
      <c r="AC31" s="130">
        <v>9</v>
      </c>
      <c r="AD31" s="130"/>
      <c r="AE31" s="130"/>
      <c r="AF31" s="26"/>
      <c r="AG31" s="133"/>
    </row>
    <row r="32" spans="1:33" s="4" customFormat="1" ht="27.6" x14ac:dyDescent="0.25">
      <c r="A32" s="90">
        <v>10</v>
      </c>
      <c r="B32" s="26">
        <v>7</v>
      </c>
      <c r="C32" s="128">
        <v>10114015396</v>
      </c>
      <c r="D32" s="129" t="s">
        <v>94</v>
      </c>
      <c r="E32" s="152">
        <v>36017</v>
      </c>
      <c r="F32" s="131" t="s">
        <v>33</v>
      </c>
      <c r="G32" s="132" t="s">
        <v>93</v>
      </c>
      <c r="H32" s="130">
        <v>2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54">
        <f t="shared" si="0"/>
        <v>2</v>
      </c>
      <c r="AC32" s="130">
        <v>10</v>
      </c>
      <c r="AD32" s="130"/>
      <c r="AE32" s="184" t="s">
        <v>161</v>
      </c>
      <c r="AF32" s="26"/>
      <c r="AG32" s="133"/>
    </row>
    <row r="33" spans="1:33" s="4" customFormat="1" ht="27.6" x14ac:dyDescent="0.25">
      <c r="A33" s="90">
        <v>11</v>
      </c>
      <c r="B33" s="26">
        <v>6</v>
      </c>
      <c r="C33" s="128">
        <v>10034976059</v>
      </c>
      <c r="D33" s="129" t="s">
        <v>92</v>
      </c>
      <c r="E33" s="152">
        <v>36829</v>
      </c>
      <c r="F33" s="131" t="s">
        <v>33</v>
      </c>
      <c r="G33" s="132" t="s">
        <v>93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54"/>
      <c r="AC33" s="130">
        <v>11</v>
      </c>
      <c r="AD33" s="130"/>
      <c r="AE33" s="184" t="s">
        <v>161</v>
      </c>
      <c r="AF33" s="26"/>
      <c r="AG33" s="133"/>
    </row>
    <row r="34" spans="1:33" s="4" customFormat="1" ht="27.6" x14ac:dyDescent="0.25">
      <c r="A34" s="90">
        <v>12</v>
      </c>
      <c r="B34" s="26">
        <v>2</v>
      </c>
      <c r="C34" s="128">
        <v>10010084849</v>
      </c>
      <c r="D34" s="129" t="s">
        <v>96</v>
      </c>
      <c r="E34" s="152">
        <v>34294</v>
      </c>
      <c r="F34" s="131" t="s">
        <v>24</v>
      </c>
      <c r="G34" s="132" t="s">
        <v>54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54"/>
      <c r="AC34" s="130">
        <v>12</v>
      </c>
      <c r="AD34" s="130"/>
      <c r="AE34" s="184" t="s">
        <v>161</v>
      </c>
      <c r="AF34" s="26"/>
      <c r="AG34" s="133"/>
    </row>
    <row r="35" spans="1:33" s="4" customFormat="1" ht="27.6" x14ac:dyDescent="0.25">
      <c r="A35" s="90">
        <v>13</v>
      </c>
      <c r="B35" s="26">
        <v>3</v>
      </c>
      <c r="C35" s="128">
        <v>10052470819</v>
      </c>
      <c r="D35" s="129" t="s">
        <v>95</v>
      </c>
      <c r="E35" s="152">
        <v>37680</v>
      </c>
      <c r="F35" s="131" t="s">
        <v>24</v>
      </c>
      <c r="G35" s="132" t="s">
        <v>54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54"/>
      <c r="AC35" s="130">
        <v>13</v>
      </c>
      <c r="AD35" s="130"/>
      <c r="AE35" s="184" t="s">
        <v>161</v>
      </c>
      <c r="AF35" s="26"/>
      <c r="AG35" s="133"/>
    </row>
    <row r="36" spans="1:33" s="4" customFormat="1" ht="28.2" thickBot="1" x14ac:dyDescent="0.3">
      <c r="A36" s="102">
        <v>14</v>
      </c>
      <c r="B36" s="93">
        <v>4</v>
      </c>
      <c r="C36" s="134">
        <v>10080503516</v>
      </c>
      <c r="D36" s="135" t="s">
        <v>97</v>
      </c>
      <c r="E36" s="153">
        <v>37984</v>
      </c>
      <c r="F36" s="137" t="s">
        <v>33</v>
      </c>
      <c r="G36" s="138" t="s">
        <v>54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55"/>
      <c r="AC36" s="136">
        <v>14</v>
      </c>
      <c r="AD36" s="136"/>
      <c r="AE36" s="185" t="s">
        <v>161</v>
      </c>
      <c r="AF36" s="93"/>
      <c r="AG36" s="139"/>
    </row>
    <row r="37" spans="1:33" ht="8.25" customHeight="1" thickTop="1" thickBot="1" x14ac:dyDescent="0.3">
      <c r="A37" s="124"/>
      <c r="B37" s="125"/>
      <c r="C37" s="125"/>
      <c r="D37" s="124"/>
      <c r="E37" s="126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</row>
    <row r="38" spans="1:33" ht="15" thickTop="1" x14ac:dyDescent="0.25">
      <c r="A38" s="239" t="s">
        <v>5</v>
      </c>
      <c r="B38" s="198"/>
      <c r="C38" s="198"/>
      <c r="D38" s="198"/>
      <c r="E38" s="198"/>
      <c r="F38" s="198"/>
      <c r="G38" s="198"/>
      <c r="H38" s="198" t="s">
        <v>6</v>
      </c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9"/>
    </row>
    <row r="39" spans="1:33" ht="14.4" x14ac:dyDescent="0.25">
      <c r="A39" s="103" t="s">
        <v>157</v>
      </c>
      <c r="B39" s="19"/>
      <c r="C39" s="140"/>
      <c r="D39" s="19"/>
      <c r="E39" s="141"/>
      <c r="F39" s="19"/>
      <c r="G39" s="56"/>
      <c r="AC39" s="36" t="s">
        <v>34</v>
      </c>
      <c r="AD39" s="101">
        <v>4</v>
      </c>
      <c r="AE39" s="162"/>
      <c r="AF39" s="47" t="s">
        <v>32</v>
      </c>
      <c r="AG39" s="55">
        <f>COUNTIF(F2:F36,"ЗМС")</f>
        <v>0</v>
      </c>
    </row>
    <row r="40" spans="1:33" ht="14.4" x14ac:dyDescent="0.25">
      <c r="A40" s="151" t="s">
        <v>150</v>
      </c>
      <c r="B40" s="142"/>
      <c r="C40" s="143"/>
      <c r="D40" s="142"/>
      <c r="E40" s="144"/>
      <c r="F40" s="142"/>
      <c r="G40" s="58"/>
      <c r="AC40" s="37" t="s">
        <v>27</v>
      </c>
      <c r="AD40" s="101">
        <f>AD41+AD45</f>
        <v>14</v>
      </c>
      <c r="AE40" s="163"/>
      <c r="AF40" s="47" t="s">
        <v>21</v>
      </c>
      <c r="AG40" s="55">
        <f>COUNTIF(F2:F36,"МСМК")</f>
        <v>0</v>
      </c>
    </row>
    <row r="41" spans="1:33" ht="14.4" x14ac:dyDescent="0.25">
      <c r="A41" s="151" t="s">
        <v>158</v>
      </c>
      <c r="B41" s="142"/>
      <c r="C41" s="142"/>
      <c r="D41" s="142"/>
      <c r="E41" s="144"/>
      <c r="F41" s="142"/>
      <c r="G41" s="58"/>
      <c r="AC41" s="37" t="s">
        <v>28</v>
      </c>
      <c r="AD41" s="101">
        <f>AD42+AD43+AD44</f>
        <v>14</v>
      </c>
      <c r="AE41" s="163"/>
      <c r="AF41" s="47" t="s">
        <v>24</v>
      </c>
      <c r="AG41" s="55">
        <f>COUNTIF(F2:F36,"МС")</f>
        <v>10</v>
      </c>
    </row>
    <row r="42" spans="1:33" ht="14.4" x14ac:dyDescent="0.25">
      <c r="A42" s="151" t="s">
        <v>159</v>
      </c>
      <c r="B42" s="142"/>
      <c r="C42" s="142"/>
      <c r="D42" s="142"/>
      <c r="E42" s="144"/>
      <c r="F42" s="142"/>
      <c r="G42" s="58"/>
      <c r="AC42" s="37" t="s">
        <v>29</v>
      </c>
      <c r="AD42" s="101">
        <f>COUNT(A8:A65)</f>
        <v>14</v>
      </c>
      <c r="AE42" s="163"/>
      <c r="AF42" s="47" t="s">
        <v>33</v>
      </c>
      <c r="AG42" s="55">
        <f>COUNTIF(F2:F36,"КМС")</f>
        <v>4</v>
      </c>
    </row>
    <row r="43" spans="1:33" ht="14.4" x14ac:dyDescent="0.25">
      <c r="A43" s="146"/>
      <c r="B43" s="1"/>
      <c r="D43" s="142"/>
      <c r="E43" s="144"/>
      <c r="F43" s="142"/>
      <c r="G43" s="58"/>
      <c r="AC43" s="37" t="s">
        <v>30</v>
      </c>
      <c r="AD43" s="101">
        <f>COUNTIF(A8:A64,"НФ")</f>
        <v>0</v>
      </c>
      <c r="AE43" s="163"/>
      <c r="AF43" s="47" t="s">
        <v>42</v>
      </c>
      <c r="AG43" s="55">
        <f>COUNTIF(F2:F36,"1 СР")</f>
        <v>0</v>
      </c>
    </row>
    <row r="44" spans="1:33" ht="14.4" x14ac:dyDescent="0.25">
      <c r="A44" s="145"/>
      <c r="B44" s="142"/>
      <c r="C44" s="142"/>
      <c r="D44" s="142"/>
      <c r="E44" s="144"/>
      <c r="F44" s="142"/>
      <c r="G44" s="58"/>
      <c r="AC44" s="37" t="s">
        <v>35</v>
      </c>
      <c r="AD44" s="101">
        <f>COUNTIF(A8:A64,"ДСКВ")</f>
        <v>0</v>
      </c>
      <c r="AE44" s="163"/>
      <c r="AF44" s="47" t="s">
        <v>44</v>
      </c>
      <c r="AG44" s="55">
        <f>COUNTIF(F2:F36,"2 СР")</f>
        <v>0</v>
      </c>
    </row>
    <row r="45" spans="1:33" ht="14.4" x14ac:dyDescent="0.25">
      <c r="A45" s="147"/>
      <c r="B45" s="12"/>
      <c r="C45" s="12"/>
      <c r="D45" s="142"/>
      <c r="E45" s="144"/>
      <c r="F45" s="142"/>
      <c r="G45" s="58"/>
      <c r="AB45" s="60"/>
      <c r="AC45" s="37" t="s">
        <v>31</v>
      </c>
      <c r="AD45" s="101">
        <f>COUNTIF(A9:A65,"НС")</f>
        <v>0</v>
      </c>
      <c r="AE45" s="164"/>
      <c r="AF45" s="47" t="s">
        <v>47</v>
      </c>
      <c r="AG45" s="55">
        <f>COUNTIF(F1:F36,"3 СР")</f>
        <v>0</v>
      </c>
    </row>
    <row r="46" spans="1:33" ht="4.5" customHeight="1" x14ac:dyDescent="0.25">
      <c r="A46" s="148"/>
      <c r="B46" s="15"/>
      <c r="C46" s="15"/>
      <c r="D46" s="9"/>
      <c r="E46" s="14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F46" s="9"/>
      <c r="AG46" s="150"/>
    </row>
    <row r="47" spans="1:33" ht="15.6" x14ac:dyDescent="0.25">
      <c r="A47" s="237" t="s">
        <v>3</v>
      </c>
      <c r="B47" s="201"/>
      <c r="C47" s="201"/>
      <c r="D47" s="201"/>
      <c r="E47" s="201"/>
      <c r="F47" s="201" t="s">
        <v>12</v>
      </c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82"/>
      <c r="AC47" s="201" t="s">
        <v>4</v>
      </c>
      <c r="AD47" s="201"/>
      <c r="AE47" s="201"/>
      <c r="AF47" s="201"/>
      <c r="AG47" s="207"/>
    </row>
    <row r="48" spans="1:33" x14ac:dyDescent="0.25">
      <c r="A48" s="238"/>
      <c r="B48" s="187"/>
      <c r="C48" s="187"/>
      <c r="D48" s="187"/>
      <c r="E48" s="18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83"/>
      <c r="AC48" s="208"/>
      <c r="AD48" s="208"/>
      <c r="AE48" s="208"/>
      <c r="AF48" s="208"/>
      <c r="AG48" s="209"/>
    </row>
    <row r="49" spans="1:33" x14ac:dyDescent="0.25">
      <c r="A49" s="80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66"/>
      <c r="S49" s="166"/>
      <c r="T49" s="166"/>
      <c r="U49" s="166"/>
      <c r="V49" s="166"/>
      <c r="W49" s="166"/>
      <c r="X49" s="166"/>
      <c r="Y49" s="166"/>
      <c r="Z49" s="79"/>
      <c r="AA49" s="79"/>
      <c r="AB49" s="79"/>
      <c r="AC49" s="79"/>
      <c r="AD49" s="79"/>
      <c r="AE49" s="79"/>
      <c r="AF49" s="79"/>
      <c r="AG49" s="84"/>
    </row>
    <row r="50" spans="1:33" x14ac:dyDescent="0.25">
      <c r="A50" s="80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166"/>
      <c r="S50" s="166"/>
      <c r="T50" s="166"/>
      <c r="U50" s="166"/>
      <c r="V50" s="166"/>
      <c r="W50" s="166"/>
      <c r="X50" s="166"/>
      <c r="Y50" s="166"/>
      <c r="Z50" s="79"/>
      <c r="AA50" s="79"/>
      <c r="AB50" s="79"/>
      <c r="AC50" s="79"/>
      <c r="AD50" s="79"/>
      <c r="AE50" s="79"/>
      <c r="AF50" s="79"/>
      <c r="AG50" s="84"/>
    </row>
    <row r="51" spans="1:33" x14ac:dyDescent="0.25">
      <c r="A51" s="80"/>
      <c r="D51" s="79"/>
      <c r="E51" s="64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166"/>
      <c r="S51" s="166"/>
      <c r="T51" s="166"/>
      <c r="U51" s="166"/>
      <c r="V51" s="166"/>
      <c r="W51" s="166"/>
      <c r="X51" s="166"/>
      <c r="Y51" s="166"/>
      <c r="Z51" s="79"/>
      <c r="AA51" s="79"/>
      <c r="AB51" s="79"/>
      <c r="AC51" s="79"/>
      <c r="AD51" s="79"/>
      <c r="AE51" s="79"/>
      <c r="AF51" s="79"/>
      <c r="AG51" s="84"/>
    </row>
    <row r="52" spans="1:33" x14ac:dyDescent="0.25">
      <c r="A52" s="80"/>
      <c r="D52" s="79"/>
      <c r="E52" s="64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166"/>
      <c r="S52" s="166"/>
      <c r="T52" s="166"/>
      <c r="U52" s="166"/>
      <c r="V52" s="166"/>
      <c r="W52" s="166"/>
      <c r="X52" s="166"/>
      <c r="Y52" s="166"/>
      <c r="Z52" s="79"/>
      <c r="AA52" s="79"/>
      <c r="AB52" s="79"/>
      <c r="AC52" s="79"/>
      <c r="AD52" s="79"/>
      <c r="AE52" s="79"/>
      <c r="AF52" s="79"/>
      <c r="AG52" s="84"/>
    </row>
    <row r="53" spans="1:33" ht="16.2" thickBot="1" x14ac:dyDescent="0.3">
      <c r="A53" s="236"/>
      <c r="B53" s="205"/>
      <c r="C53" s="205"/>
      <c r="D53" s="205"/>
      <c r="E53" s="205"/>
      <c r="F53" s="205" t="str">
        <f>G17</f>
        <v>ЕЛИФЕРОВ А. В.  (ВК, г. ВОРОНЕЖ)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81"/>
      <c r="AC53" s="205" t="str">
        <f>G18</f>
        <v>АГАПОВА И.А. (1К, г. ВОРОНЕЖ)</v>
      </c>
      <c r="AD53" s="205"/>
      <c r="AE53" s="205"/>
      <c r="AF53" s="205"/>
      <c r="AG53" s="206"/>
    </row>
    <row r="54" spans="1:33" ht="14.4" thickTop="1" x14ac:dyDescent="0.25"/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6"/>
    </row>
  </sheetData>
  <mergeCells count="39">
    <mergeCell ref="A53:E53"/>
    <mergeCell ref="F53:AA53"/>
    <mergeCell ref="AC53:AG53"/>
    <mergeCell ref="AE21:AE22"/>
    <mergeCell ref="AD21:AD22"/>
    <mergeCell ref="A47:E47"/>
    <mergeCell ref="F47:AA47"/>
    <mergeCell ref="AC47:AG47"/>
    <mergeCell ref="A48:E48"/>
    <mergeCell ref="F48:AA48"/>
    <mergeCell ref="AC48:AG48"/>
    <mergeCell ref="AB21:AB22"/>
    <mergeCell ref="AC21:AC22"/>
    <mergeCell ref="AF21:AF22"/>
    <mergeCell ref="AG21:AG22"/>
    <mergeCell ref="A38:G38"/>
    <mergeCell ref="H38:AG38"/>
    <mergeCell ref="A15:G15"/>
    <mergeCell ref="H15:AG15"/>
    <mergeCell ref="A21:A22"/>
    <mergeCell ref="B21:B22"/>
    <mergeCell ref="C21:C22"/>
    <mergeCell ref="D21:D22"/>
    <mergeCell ref="E21:E22"/>
    <mergeCell ref="F21:F22"/>
    <mergeCell ref="G21:G22"/>
    <mergeCell ref="H21:AA21"/>
    <mergeCell ref="A12:AG12"/>
    <mergeCell ref="A1:AG1"/>
    <mergeCell ref="A2:AG2"/>
    <mergeCell ref="A3:AG3"/>
    <mergeCell ref="A4:AG4"/>
    <mergeCell ref="A5:AG5"/>
    <mergeCell ref="A6:AG6"/>
    <mergeCell ref="A7:AG7"/>
    <mergeCell ref="A8:AG8"/>
    <mergeCell ref="A9:AG9"/>
    <mergeCell ref="A10:AG10"/>
    <mergeCell ref="A11:AG11"/>
  </mergeCells>
  <conditionalFormatting sqref="AB47:AB1048576 AB1:AB20 AC21:AE21 AC22 AB37:AB38">
    <cfRule type="duplicateValues" dxfId="5" priority="2"/>
  </conditionalFormatting>
  <conditionalFormatting sqref="B1:B1048576">
    <cfRule type="duplicateValues" dxfId="4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C554-E684-4A7F-9D15-A07486990023}">
  <dimension ref="A1:AG65"/>
  <sheetViews>
    <sheetView topLeftCell="A9" zoomScale="63" zoomScaleNormal="63" workbookViewId="0">
      <selection activeCell="A15" sqref="A15:G15"/>
    </sheetView>
  </sheetViews>
  <sheetFormatPr defaultColWidth="9.109375" defaultRowHeight="13.8" x14ac:dyDescent="0.25"/>
  <cols>
    <col min="1" max="1" width="7" style="1" customWidth="1"/>
    <col min="2" max="2" width="7.88671875" style="166" customWidth="1"/>
    <col min="3" max="3" width="18.109375" style="166" customWidth="1"/>
    <col min="4" max="4" width="29.44140625" style="1" customWidth="1"/>
    <col min="5" max="5" width="14.109375" style="65" customWidth="1"/>
    <col min="6" max="6" width="8.88671875" style="1" customWidth="1"/>
    <col min="7" max="7" width="39.21875" style="1" customWidth="1"/>
    <col min="8" max="22" width="4.109375" style="1" customWidth="1"/>
    <col min="23" max="23" width="11.88671875" style="1" customWidth="1"/>
    <col min="24" max="24" width="19.44140625" style="1" customWidth="1"/>
    <col min="25" max="25" width="12.21875" style="1" customWidth="1"/>
    <col min="26" max="26" width="16.44140625" style="1" customWidth="1"/>
    <col min="27" max="27" width="13.109375" style="1" customWidth="1"/>
    <col min="28" max="28" width="18.6640625" style="1" customWidth="1"/>
    <col min="29" max="16384" width="9.109375" style="1"/>
  </cols>
  <sheetData>
    <row r="1" spans="1:28" ht="21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21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28" ht="21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1:28" ht="21" customHeight="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</row>
    <row r="5" spans="1:28" ht="6.6" customHeight="1" x14ac:dyDescent="0.25">
      <c r="A5" s="220" t="s">
        <v>45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</row>
    <row r="6" spans="1:28" s="2" customFormat="1" ht="20.25" customHeight="1" x14ac:dyDescent="0.2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</row>
    <row r="8" spans="1:28" s="2" customFormat="1" ht="7.2" customHeight="1" thickBot="1" x14ac:dyDescent="0.3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</row>
    <row r="9" spans="1:28" ht="24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6"/>
    </row>
    <row r="10" spans="1:28" ht="18" customHeight="1" x14ac:dyDescent="0.25">
      <c r="A10" s="227" t="s">
        <v>59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</row>
    <row r="11" spans="1:28" ht="19.5" customHeight="1" x14ac:dyDescent="0.25">
      <c r="A11" s="227" t="s">
        <v>102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9"/>
    </row>
    <row r="12" spans="1:28" ht="3.75" customHeight="1" x14ac:dyDescent="0.25">
      <c r="A12" s="230" t="s">
        <v>45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2"/>
    </row>
    <row r="13" spans="1:28" ht="15.6" x14ac:dyDescent="0.25">
      <c r="A13" s="103" t="s">
        <v>64</v>
      </c>
      <c r="B13" s="19"/>
      <c r="C13" s="171"/>
      <c r="D13" s="104"/>
      <c r="E13" s="105"/>
      <c r="F13" s="5"/>
      <c r="G13" s="31" t="s">
        <v>80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8"/>
      <c r="AB13" s="29" t="s">
        <v>60</v>
      </c>
    </row>
    <row r="14" spans="1:28" ht="15.6" x14ac:dyDescent="0.25">
      <c r="A14" s="17" t="s">
        <v>129</v>
      </c>
      <c r="B14" s="12"/>
      <c r="C14" s="12"/>
      <c r="D14" s="106"/>
      <c r="E14" s="107"/>
      <c r="F14" s="6"/>
      <c r="G14" s="108" t="s">
        <v>162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0"/>
      <c r="AB14" s="109" t="s">
        <v>154</v>
      </c>
    </row>
    <row r="15" spans="1:28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6"/>
    </row>
    <row r="16" spans="1:28" ht="14.4" x14ac:dyDescent="0.25">
      <c r="A16" s="18" t="s">
        <v>18</v>
      </c>
      <c r="B16" s="110"/>
      <c r="C16" s="110"/>
      <c r="D16" s="8"/>
      <c r="E16" s="63"/>
      <c r="F16" s="8"/>
      <c r="G16" s="10" t="s">
        <v>45</v>
      </c>
      <c r="H16" s="111" t="s">
        <v>53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8"/>
      <c r="X16" s="8"/>
      <c r="Y16" s="8"/>
      <c r="Z16" s="8"/>
      <c r="AA16" s="110"/>
      <c r="AB16" s="113"/>
    </row>
    <row r="17" spans="1:28" ht="14.4" x14ac:dyDescent="0.25">
      <c r="A17" s="18" t="s">
        <v>19</v>
      </c>
      <c r="B17" s="110"/>
      <c r="C17" s="110"/>
      <c r="D17" s="9"/>
      <c r="E17" s="114"/>
      <c r="F17" s="9"/>
      <c r="G17" s="10" t="s">
        <v>51</v>
      </c>
      <c r="H17" s="111" t="s">
        <v>40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8"/>
      <c r="X17" s="8"/>
      <c r="Y17" s="8"/>
      <c r="Z17" s="8"/>
      <c r="AA17" s="110"/>
      <c r="AB17" s="113"/>
    </row>
    <row r="18" spans="1:28" ht="14.4" x14ac:dyDescent="0.25">
      <c r="A18" s="18" t="s">
        <v>20</v>
      </c>
      <c r="B18" s="110"/>
      <c r="C18" s="110"/>
      <c r="D18" s="10"/>
      <c r="E18" s="63"/>
      <c r="F18" s="8"/>
      <c r="G18" s="10" t="s">
        <v>52</v>
      </c>
      <c r="H18" s="111" t="s">
        <v>41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8"/>
      <c r="X18" s="8"/>
      <c r="Y18" s="8"/>
      <c r="Z18" s="8"/>
      <c r="AA18" s="110"/>
      <c r="AB18" s="113"/>
    </row>
    <row r="19" spans="1:28" ht="16.2" thickBot="1" x14ac:dyDescent="0.3">
      <c r="A19" s="115" t="s">
        <v>16</v>
      </c>
      <c r="B19" s="116"/>
      <c r="C19" s="116"/>
      <c r="D19" s="117"/>
      <c r="E19" s="118"/>
      <c r="F19" s="119"/>
      <c r="G19" s="183" t="s">
        <v>88</v>
      </c>
      <c r="H19" s="120" t="s">
        <v>39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  <c r="X19" s="122"/>
      <c r="Y19" s="122"/>
      <c r="Z19" s="122"/>
      <c r="AA19" s="167">
        <v>22.5</v>
      </c>
      <c r="AB19" s="123" t="s">
        <v>168</v>
      </c>
    </row>
    <row r="20" spans="1:28" ht="6.75" customHeight="1" thickTop="1" thickBot="1" x14ac:dyDescent="0.3">
      <c r="A20" s="124"/>
      <c r="B20" s="125"/>
      <c r="C20" s="125"/>
      <c r="D20" s="124"/>
      <c r="E20" s="126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s="127" customFormat="1" ht="21.75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233" t="s">
        <v>37</v>
      </c>
      <c r="F21" s="189" t="s">
        <v>9</v>
      </c>
      <c r="G21" s="189" t="s">
        <v>14</v>
      </c>
      <c r="H21" s="235" t="s">
        <v>61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189" t="s">
        <v>62</v>
      </c>
      <c r="X21" s="189" t="s">
        <v>63</v>
      </c>
      <c r="Y21" s="189" t="s">
        <v>66</v>
      </c>
      <c r="Z21" s="189" t="s">
        <v>65</v>
      </c>
      <c r="AA21" s="193" t="s">
        <v>25</v>
      </c>
      <c r="AB21" s="195" t="s">
        <v>15</v>
      </c>
    </row>
    <row r="22" spans="1:28" s="127" customFormat="1" ht="18" customHeight="1" x14ac:dyDescent="0.25">
      <c r="A22" s="214"/>
      <c r="B22" s="190"/>
      <c r="C22" s="190"/>
      <c r="D22" s="190"/>
      <c r="E22" s="234"/>
      <c r="F22" s="190"/>
      <c r="G22" s="190"/>
      <c r="H22" s="169">
        <v>1</v>
      </c>
      <c r="I22" s="169">
        <v>2</v>
      </c>
      <c r="J22" s="169">
        <v>3</v>
      </c>
      <c r="K22" s="169">
        <v>4</v>
      </c>
      <c r="L22" s="169">
        <v>5</v>
      </c>
      <c r="M22" s="169">
        <v>6</v>
      </c>
      <c r="N22" s="169">
        <v>7</v>
      </c>
      <c r="O22" s="169">
        <v>8</v>
      </c>
      <c r="P22" s="169">
        <v>9</v>
      </c>
      <c r="Q22" s="169">
        <v>10</v>
      </c>
      <c r="R22" s="169">
        <v>11</v>
      </c>
      <c r="S22" s="169">
        <v>12</v>
      </c>
      <c r="T22" s="169">
        <v>13</v>
      </c>
      <c r="U22" s="169">
        <v>14</v>
      </c>
      <c r="V22" s="169">
        <v>15</v>
      </c>
      <c r="W22" s="190"/>
      <c r="X22" s="190"/>
      <c r="Y22" s="190"/>
      <c r="Z22" s="190"/>
      <c r="AA22" s="194"/>
      <c r="AB22" s="196"/>
    </row>
    <row r="23" spans="1:28" s="4" customFormat="1" ht="18" x14ac:dyDescent="0.25">
      <c r="A23" s="90">
        <v>1</v>
      </c>
      <c r="B23" s="26">
        <v>21</v>
      </c>
      <c r="C23" s="128">
        <v>10092421378</v>
      </c>
      <c r="D23" s="129" t="s">
        <v>160</v>
      </c>
      <c r="E23" s="152">
        <v>38855</v>
      </c>
      <c r="F23" s="131" t="s">
        <v>24</v>
      </c>
      <c r="G23" s="132" t="s">
        <v>104</v>
      </c>
      <c r="H23" s="130">
        <v>3</v>
      </c>
      <c r="I23" s="130">
        <v>3</v>
      </c>
      <c r="J23" s="130">
        <v>1</v>
      </c>
      <c r="K23" s="130">
        <v>5</v>
      </c>
      <c r="L23" s="130">
        <v>1</v>
      </c>
      <c r="M23" s="130">
        <v>3</v>
      </c>
      <c r="N23" s="130">
        <v>5</v>
      </c>
      <c r="O23" s="130">
        <v>3</v>
      </c>
      <c r="P23" s="130">
        <v>5</v>
      </c>
      <c r="Q23" s="130">
        <v>5</v>
      </c>
      <c r="R23" s="130">
        <v>3</v>
      </c>
      <c r="S23" s="130">
        <v>5</v>
      </c>
      <c r="T23" s="130">
        <v>2</v>
      </c>
      <c r="U23" s="130">
        <v>3</v>
      </c>
      <c r="V23" s="130">
        <v>5</v>
      </c>
      <c r="W23" s="130">
        <f t="shared" ref="W23:W29" si="0">SUM(H23:V23)</f>
        <v>52</v>
      </c>
      <c r="X23" s="130">
        <v>1</v>
      </c>
      <c r="Y23" s="130"/>
      <c r="Z23" s="130"/>
      <c r="AA23" s="26" t="s">
        <v>33</v>
      </c>
      <c r="AB23" s="133"/>
    </row>
    <row r="24" spans="1:28" s="4" customFormat="1" ht="18" x14ac:dyDescent="0.25">
      <c r="A24" s="90">
        <v>2</v>
      </c>
      <c r="B24" s="26">
        <v>22</v>
      </c>
      <c r="C24" s="128">
        <v>10094924079</v>
      </c>
      <c r="D24" s="129" t="s">
        <v>103</v>
      </c>
      <c r="E24" s="152">
        <v>38788</v>
      </c>
      <c r="F24" s="131" t="s">
        <v>33</v>
      </c>
      <c r="G24" s="132" t="s">
        <v>104</v>
      </c>
      <c r="H24" s="130">
        <v>5</v>
      </c>
      <c r="I24" s="130">
        <v>5</v>
      </c>
      <c r="J24" s="130">
        <v>3</v>
      </c>
      <c r="K24" s="130">
        <v>3</v>
      </c>
      <c r="L24" s="130">
        <v>5</v>
      </c>
      <c r="M24" s="130">
        <v>5</v>
      </c>
      <c r="N24" s="130">
        <v>2</v>
      </c>
      <c r="O24" s="130">
        <v>5</v>
      </c>
      <c r="P24" s="130">
        <v>3</v>
      </c>
      <c r="Q24" s="130">
        <v>3</v>
      </c>
      <c r="R24" s="130">
        <v>2</v>
      </c>
      <c r="S24" s="130">
        <v>3</v>
      </c>
      <c r="T24" s="130">
        <v>3</v>
      </c>
      <c r="U24" s="130"/>
      <c r="V24" s="130">
        <v>1</v>
      </c>
      <c r="W24" s="130">
        <f t="shared" si="0"/>
        <v>48</v>
      </c>
      <c r="X24" s="130">
        <v>4</v>
      </c>
      <c r="Y24" s="130"/>
      <c r="Z24" s="130"/>
      <c r="AA24" s="26" t="s">
        <v>33</v>
      </c>
      <c r="AB24" s="133"/>
    </row>
    <row r="25" spans="1:28" s="4" customFormat="1" ht="18" x14ac:dyDescent="0.25">
      <c r="A25" s="90">
        <v>3</v>
      </c>
      <c r="B25" s="26">
        <v>44</v>
      </c>
      <c r="C25" s="128">
        <v>10093069258</v>
      </c>
      <c r="D25" s="129" t="s">
        <v>163</v>
      </c>
      <c r="E25" s="152">
        <v>38836</v>
      </c>
      <c r="F25" s="131" t="s">
        <v>33</v>
      </c>
      <c r="G25" s="132" t="s">
        <v>104</v>
      </c>
      <c r="H25" s="130">
        <v>2</v>
      </c>
      <c r="I25" s="130">
        <v>2</v>
      </c>
      <c r="J25" s="130">
        <v>5</v>
      </c>
      <c r="K25" s="130">
        <v>2</v>
      </c>
      <c r="L25" s="130">
        <v>3</v>
      </c>
      <c r="M25" s="130">
        <v>2</v>
      </c>
      <c r="N25" s="130">
        <v>3</v>
      </c>
      <c r="O25" s="130">
        <v>2</v>
      </c>
      <c r="P25" s="130">
        <v>1</v>
      </c>
      <c r="Q25" s="130">
        <v>2</v>
      </c>
      <c r="R25" s="130">
        <v>1</v>
      </c>
      <c r="S25" s="130">
        <v>1</v>
      </c>
      <c r="T25" s="130">
        <v>5</v>
      </c>
      <c r="U25" s="130">
        <v>2</v>
      </c>
      <c r="V25" s="130">
        <v>3</v>
      </c>
      <c r="W25" s="130">
        <f t="shared" si="0"/>
        <v>36</v>
      </c>
      <c r="X25" s="130">
        <v>2</v>
      </c>
      <c r="Y25" s="130"/>
      <c r="Z25" s="130"/>
      <c r="AA25" s="26" t="s">
        <v>33</v>
      </c>
      <c r="AB25" s="133"/>
    </row>
    <row r="26" spans="1:28" s="4" customFormat="1" ht="18" x14ac:dyDescent="0.25">
      <c r="A26" s="90">
        <v>4</v>
      </c>
      <c r="B26" s="26">
        <v>15</v>
      </c>
      <c r="C26" s="128">
        <v>10075128201</v>
      </c>
      <c r="D26" s="129" t="s">
        <v>140</v>
      </c>
      <c r="E26" s="152">
        <v>38466</v>
      </c>
      <c r="F26" s="131" t="s">
        <v>33</v>
      </c>
      <c r="G26" s="132" t="s">
        <v>54</v>
      </c>
      <c r="H26" s="130"/>
      <c r="I26" s="130"/>
      <c r="J26" s="130"/>
      <c r="K26" s="130">
        <v>1</v>
      </c>
      <c r="L26" s="130"/>
      <c r="M26" s="130"/>
      <c r="N26" s="130">
        <v>1</v>
      </c>
      <c r="O26" s="130">
        <v>1</v>
      </c>
      <c r="P26" s="130"/>
      <c r="Q26" s="130"/>
      <c r="R26" s="130">
        <v>5</v>
      </c>
      <c r="S26" s="130"/>
      <c r="T26" s="130"/>
      <c r="U26" s="130">
        <v>5</v>
      </c>
      <c r="V26" s="130">
        <v>2</v>
      </c>
      <c r="W26" s="130">
        <f t="shared" si="0"/>
        <v>15</v>
      </c>
      <c r="X26" s="130">
        <v>3</v>
      </c>
      <c r="Y26" s="130"/>
      <c r="Z26" s="130"/>
      <c r="AA26" s="26"/>
      <c r="AB26" s="133"/>
    </row>
    <row r="27" spans="1:28" s="4" customFormat="1" ht="18" x14ac:dyDescent="0.25">
      <c r="A27" s="90">
        <v>5</v>
      </c>
      <c r="B27" s="26">
        <v>16</v>
      </c>
      <c r="C27" s="128">
        <v>10104582754</v>
      </c>
      <c r="D27" s="129" t="s">
        <v>105</v>
      </c>
      <c r="E27" s="152">
        <v>38833</v>
      </c>
      <c r="F27" s="131" t="s">
        <v>33</v>
      </c>
      <c r="G27" s="132" t="s">
        <v>54</v>
      </c>
      <c r="H27" s="130">
        <v>1</v>
      </c>
      <c r="I27" s="130"/>
      <c r="J27" s="130">
        <v>2</v>
      </c>
      <c r="K27" s="130"/>
      <c r="L27" s="130">
        <v>2</v>
      </c>
      <c r="M27" s="130">
        <v>1</v>
      </c>
      <c r="N27" s="130"/>
      <c r="O27" s="130"/>
      <c r="P27" s="130"/>
      <c r="Q27" s="130"/>
      <c r="R27" s="130"/>
      <c r="S27" s="130">
        <v>2</v>
      </c>
      <c r="T27" s="130"/>
      <c r="U27" s="130"/>
      <c r="V27" s="130"/>
      <c r="W27" s="154">
        <f t="shared" si="0"/>
        <v>8</v>
      </c>
      <c r="X27" s="130">
        <v>5</v>
      </c>
      <c r="Y27" s="130"/>
      <c r="Z27" s="130"/>
      <c r="AA27" s="26"/>
      <c r="AB27" s="133"/>
    </row>
    <row r="28" spans="1:28" s="4" customFormat="1" ht="18" x14ac:dyDescent="0.25">
      <c r="A28" s="90">
        <v>6</v>
      </c>
      <c r="B28" s="26">
        <v>20</v>
      </c>
      <c r="C28" s="128">
        <v>10129967553</v>
      </c>
      <c r="D28" s="129" t="s">
        <v>106</v>
      </c>
      <c r="E28" s="152">
        <v>38729</v>
      </c>
      <c r="F28" s="131" t="s">
        <v>33</v>
      </c>
      <c r="G28" s="132" t="s">
        <v>125</v>
      </c>
      <c r="H28" s="130"/>
      <c r="I28" s="130">
        <v>1</v>
      </c>
      <c r="J28" s="130"/>
      <c r="K28" s="130"/>
      <c r="L28" s="130"/>
      <c r="M28" s="130"/>
      <c r="N28" s="130"/>
      <c r="O28" s="130"/>
      <c r="P28" s="130"/>
      <c r="Q28" s="130">
        <v>1</v>
      </c>
      <c r="R28" s="130"/>
      <c r="S28" s="130"/>
      <c r="T28" s="130">
        <v>1</v>
      </c>
      <c r="U28" s="130">
        <v>1</v>
      </c>
      <c r="V28" s="130"/>
      <c r="W28" s="154">
        <f t="shared" si="0"/>
        <v>4</v>
      </c>
      <c r="X28" s="130">
        <v>6</v>
      </c>
      <c r="Y28" s="130"/>
      <c r="Z28" s="130"/>
      <c r="AA28" s="26"/>
      <c r="AB28" s="133"/>
    </row>
    <row r="29" spans="1:28" s="4" customFormat="1" ht="18" x14ac:dyDescent="0.25">
      <c r="A29" s="90">
        <v>7</v>
      </c>
      <c r="B29" s="26">
        <v>17</v>
      </c>
      <c r="C29" s="128">
        <v>10120033945</v>
      </c>
      <c r="D29" s="129" t="s">
        <v>164</v>
      </c>
      <c r="E29" s="152">
        <v>38862</v>
      </c>
      <c r="F29" s="131" t="s">
        <v>42</v>
      </c>
      <c r="G29" s="132" t="s">
        <v>54</v>
      </c>
      <c r="H29" s="130"/>
      <c r="I29" s="130"/>
      <c r="J29" s="130"/>
      <c r="K29" s="130"/>
      <c r="L29" s="130"/>
      <c r="M29" s="130"/>
      <c r="N29" s="130"/>
      <c r="O29" s="130"/>
      <c r="P29" s="130">
        <v>2</v>
      </c>
      <c r="Q29" s="130"/>
      <c r="R29" s="130"/>
      <c r="S29" s="130"/>
      <c r="T29" s="130"/>
      <c r="U29" s="130"/>
      <c r="V29" s="130"/>
      <c r="W29" s="154">
        <f t="shared" si="0"/>
        <v>2</v>
      </c>
      <c r="X29" s="130">
        <v>7</v>
      </c>
      <c r="Y29" s="130"/>
      <c r="Z29" s="130"/>
      <c r="AA29" s="26"/>
      <c r="AB29" s="133"/>
    </row>
    <row r="30" spans="1:28" s="4" customFormat="1" ht="18" x14ac:dyDescent="0.25">
      <c r="A30" s="90" t="s">
        <v>139</v>
      </c>
      <c r="B30" s="26">
        <v>18</v>
      </c>
      <c r="C30" s="128">
        <v>10096914094</v>
      </c>
      <c r="D30" s="129" t="s">
        <v>143</v>
      </c>
      <c r="E30" s="152">
        <v>38463</v>
      </c>
      <c r="F30" s="131" t="s">
        <v>33</v>
      </c>
      <c r="G30" s="132" t="s">
        <v>54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54"/>
      <c r="X30" s="130"/>
      <c r="Y30" s="130"/>
      <c r="Z30" s="130"/>
      <c r="AA30" s="26"/>
      <c r="AB30" s="133"/>
    </row>
    <row r="31" spans="1:28" s="4" customFormat="1" ht="18.600000000000001" thickBot="1" x14ac:dyDescent="0.3">
      <c r="A31" s="102" t="s">
        <v>139</v>
      </c>
      <c r="B31" s="93">
        <v>19</v>
      </c>
      <c r="C31" s="134">
        <v>10130755980</v>
      </c>
      <c r="D31" s="135" t="s">
        <v>144</v>
      </c>
      <c r="E31" s="153">
        <v>39067</v>
      </c>
      <c r="F31" s="137" t="s">
        <v>33</v>
      </c>
      <c r="G31" s="138" t="s">
        <v>54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55"/>
      <c r="X31" s="136"/>
      <c r="Y31" s="136"/>
      <c r="Z31" s="136"/>
      <c r="AA31" s="93"/>
      <c r="AB31" s="139"/>
    </row>
    <row r="32" spans="1:28" ht="8.25" customHeight="1" thickTop="1" thickBot="1" x14ac:dyDescent="0.3">
      <c r="A32" s="124"/>
      <c r="B32" s="125"/>
      <c r="C32" s="125"/>
      <c r="D32" s="124"/>
      <c r="E32" s="126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ht="15" thickTop="1" x14ac:dyDescent="0.25">
      <c r="A33" s="239" t="s">
        <v>5</v>
      </c>
      <c r="B33" s="198"/>
      <c r="C33" s="198"/>
      <c r="D33" s="198"/>
      <c r="E33" s="198"/>
      <c r="F33" s="198"/>
      <c r="G33" s="198"/>
      <c r="H33" s="198" t="s">
        <v>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9"/>
    </row>
    <row r="34" spans="1:28" ht="14.4" x14ac:dyDescent="0.25">
      <c r="A34" s="103" t="s">
        <v>149</v>
      </c>
      <c r="B34" s="19"/>
      <c r="C34" s="140"/>
      <c r="D34" s="19"/>
      <c r="E34" s="141"/>
      <c r="F34" s="19"/>
      <c r="G34" s="56"/>
      <c r="X34" s="36" t="s">
        <v>34</v>
      </c>
      <c r="Y34" s="101">
        <v>3</v>
      </c>
      <c r="Z34" s="162"/>
      <c r="AA34" s="47" t="s">
        <v>32</v>
      </c>
      <c r="AB34" s="55">
        <f>COUNTIF(F2:F31,"ЗМС")</f>
        <v>0</v>
      </c>
    </row>
    <row r="35" spans="1:28" ht="14.4" x14ac:dyDescent="0.25">
      <c r="A35" s="151" t="s">
        <v>165</v>
      </c>
      <c r="B35" s="142"/>
      <c r="C35" s="143"/>
      <c r="D35" s="142"/>
      <c r="E35" s="144"/>
      <c r="F35" s="142"/>
      <c r="G35" s="58"/>
      <c r="X35" s="37" t="s">
        <v>27</v>
      </c>
      <c r="Y35" s="101">
        <f>Y36+Y40</f>
        <v>9</v>
      </c>
      <c r="Z35" s="163"/>
      <c r="AA35" s="47" t="s">
        <v>21</v>
      </c>
      <c r="AB35" s="55">
        <f>COUNTIF(F2:F31,"МСМК")</f>
        <v>0</v>
      </c>
    </row>
    <row r="36" spans="1:28" ht="14.4" x14ac:dyDescent="0.25">
      <c r="A36" s="151" t="s">
        <v>56</v>
      </c>
      <c r="B36" s="142"/>
      <c r="C36" s="142"/>
      <c r="D36" s="142"/>
      <c r="E36" s="144"/>
      <c r="F36" s="142"/>
      <c r="G36" s="58"/>
      <c r="X36" s="37" t="s">
        <v>28</v>
      </c>
      <c r="Y36" s="101">
        <f>Y37+Y38+Y39</f>
        <v>7</v>
      </c>
      <c r="Z36" s="163"/>
      <c r="AA36" s="47" t="s">
        <v>24</v>
      </c>
      <c r="AB36" s="55">
        <f>COUNTIF(F2:F31,"МС")</f>
        <v>1</v>
      </c>
    </row>
    <row r="37" spans="1:28" ht="14.4" x14ac:dyDescent="0.25">
      <c r="A37" s="151" t="s">
        <v>159</v>
      </c>
      <c r="B37" s="142"/>
      <c r="C37" s="142"/>
      <c r="D37" s="142"/>
      <c r="E37" s="144"/>
      <c r="F37" s="142"/>
      <c r="G37" s="58"/>
      <c r="X37" s="37" t="s">
        <v>29</v>
      </c>
      <c r="Y37" s="101">
        <f>COUNT(A8:A60)</f>
        <v>7</v>
      </c>
      <c r="Z37" s="163"/>
      <c r="AA37" s="47" t="s">
        <v>33</v>
      </c>
      <c r="AB37" s="55">
        <f>COUNTIF(F2:F31,"КМС")</f>
        <v>7</v>
      </c>
    </row>
    <row r="38" spans="1:28" ht="14.4" x14ac:dyDescent="0.25">
      <c r="A38" s="146"/>
      <c r="B38" s="1"/>
      <c r="D38" s="142"/>
      <c r="E38" s="144"/>
      <c r="F38" s="142"/>
      <c r="G38" s="58"/>
      <c r="X38" s="37" t="s">
        <v>30</v>
      </c>
      <c r="Y38" s="101">
        <f>COUNTIF(A8:A59,"НФ")</f>
        <v>0</v>
      </c>
      <c r="Z38" s="163"/>
      <c r="AA38" s="47" t="s">
        <v>42</v>
      </c>
      <c r="AB38" s="55">
        <f>COUNTIF(F2:F31,"1 СР")</f>
        <v>1</v>
      </c>
    </row>
    <row r="39" spans="1:28" ht="14.4" x14ac:dyDescent="0.25">
      <c r="A39" s="145"/>
      <c r="B39" s="142"/>
      <c r="C39" s="142"/>
      <c r="D39" s="142"/>
      <c r="E39" s="144"/>
      <c r="F39" s="142"/>
      <c r="G39" s="58"/>
      <c r="X39" s="37" t="s">
        <v>35</v>
      </c>
      <c r="Y39" s="101">
        <f>COUNTIF(A8:A59,"ДСКВ")</f>
        <v>0</v>
      </c>
      <c r="Z39" s="163"/>
      <c r="AA39" s="47" t="s">
        <v>44</v>
      </c>
      <c r="AB39" s="55">
        <f>COUNTIF(F2:F31,"2 СР")</f>
        <v>0</v>
      </c>
    </row>
    <row r="40" spans="1:28" ht="14.4" x14ac:dyDescent="0.25">
      <c r="A40" s="147"/>
      <c r="B40" s="12"/>
      <c r="C40" s="12"/>
      <c r="D40" s="142"/>
      <c r="E40" s="144"/>
      <c r="F40" s="142"/>
      <c r="G40" s="58"/>
      <c r="W40" s="60"/>
      <c r="X40" s="37" t="s">
        <v>31</v>
      </c>
      <c r="Y40" s="101">
        <f>COUNTIF(A9:A60,"НС")</f>
        <v>2</v>
      </c>
      <c r="Z40" s="164"/>
      <c r="AA40" s="47" t="s">
        <v>47</v>
      </c>
      <c r="AB40" s="55">
        <f>COUNTIF(F1:F31,"3 СР")</f>
        <v>0</v>
      </c>
    </row>
    <row r="41" spans="1:28" ht="4.5" customHeight="1" x14ac:dyDescent="0.25">
      <c r="A41" s="148"/>
      <c r="B41" s="15"/>
      <c r="C41" s="15"/>
      <c r="D41" s="9"/>
      <c r="E41" s="14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AA41" s="9"/>
      <c r="AB41" s="150"/>
    </row>
    <row r="42" spans="1:28" ht="15.6" x14ac:dyDescent="0.25">
      <c r="A42" s="237" t="s">
        <v>3</v>
      </c>
      <c r="B42" s="201"/>
      <c r="C42" s="201"/>
      <c r="D42" s="201"/>
      <c r="E42" s="201"/>
      <c r="F42" s="201" t="s">
        <v>12</v>
      </c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170"/>
      <c r="X42" s="201" t="s">
        <v>4</v>
      </c>
      <c r="Y42" s="201"/>
      <c r="Z42" s="201"/>
      <c r="AA42" s="201"/>
      <c r="AB42" s="207"/>
    </row>
    <row r="43" spans="1:28" x14ac:dyDescent="0.25">
      <c r="A43" s="238"/>
      <c r="B43" s="187"/>
      <c r="C43" s="187"/>
      <c r="D43" s="187"/>
      <c r="E43" s="18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171"/>
      <c r="X43" s="208"/>
      <c r="Y43" s="208"/>
      <c r="Z43" s="208"/>
      <c r="AA43" s="208"/>
      <c r="AB43" s="209"/>
    </row>
    <row r="44" spans="1:28" x14ac:dyDescent="0.25">
      <c r="A44" s="172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8"/>
    </row>
    <row r="45" spans="1:28" x14ac:dyDescent="0.25">
      <c r="A45" s="172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8"/>
    </row>
    <row r="46" spans="1:28" x14ac:dyDescent="0.25">
      <c r="A46" s="172"/>
      <c r="D46" s="166"/>
      <c r="E46" s="64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8"/>
    </row>
    <row r="47" spans="1:28" x14ac:dyDescent="0.25">
      <c r="A47" s="172"/>
      <c r="D47" s="166"/>
      <c r="E47" s="6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8"/>
    </row>
    <row r="48" spans="1:28" ht="16.2" thickBot="1" x14ac:dyDescent="0.3">
      <c r="A48" s="236"/>
      <c r="B48" s="205"/>
      <c r="C48" s="205"/>
      <c r="D48" s="205"/>
      <c r="E48" s="205"/>
      <c r="F48" s="205" t="str">
        <f>G17</f>
        <v>ЕЛИФЕРОВ А. В.  (ВК, г. ВОРОНЕЖ)</v>
      </c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167"/>
      <c r="X48" s="205" t="str">
        <f>G18</f>
        <v>АГАПОВА И.А. (1К, г. ВОРОНЕЖ)</v>
      </c>
      <c r="Y48" s="205"/>
      <c r="Z48" s="205"/>
      <c r="AA48" s="205"/>
      <c r="AB48" s="206"/>
    </row>
    <row r="49" spans="1:33" ht="14.4" thickTop="1" x14ac:dyDescent="0.25"/>
    <row r="61" spans="1:33" s="166" customFormat="1" x14ac:dyDescent="0.25">
      <c r="A61" s="35"/>
      <c r="D61" s="1"/>
      <c r="E61" s="6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66" customFormat="1" x14ac:dyDescent="0.25">
      <c r="A62" s="35"/>
      <c r="D62" s="1"/>
      <c r="E62" s="6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166" customFormat="1" x14ac:dyDescent="0.25">
      <c r="A63" s="35"/>
      <c r="D63" s="1"/>
      <c r="E63" s="6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166" customFormat="1" x14ac:dyDescent="0.25">
      <c r="A64" s="35"/>
      <c r="D64" s="1"/>
      <c r="E64" s="6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66" customFormat="1" x14ac:dyDescent="0.25">
      <c r="A65" s="36"/>
      <c r="D65" s="1"/>
      <c r="E65" s="6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</sheetData>
  <mergeCells count="39">
    <mergeCell ref="A12:AB12"/>
    <mergeCell ref="A1:AB1"/>
    <mergeCell ref="A2:AB2"/>
    <mergeCell ref="A3:AB3"/>
    <mergeCell ref="A4:AB4"/>
    <mergeCell ref="A5:AB5"/>
    <mergeCell ref="A6:AB6"/>
    <mergeCell ref="A7:AB7"/>
    <mergeCell ref="A8:AB8"/>
    <mergeCell ref="A9:AB9"/>
    <mergeCell ref="A10:AB10"/>
    <mergeCell ref="A11:AB11"/>
    <mergeCell ref="AB21:AB22"/>
    <mergeCell ref="A15:G15"/>
    <mergeCell ref="H15:AB15"/>
    <mergeCell ref="A21:A22"/>
    <mergeCell ref="B21:B22"/>
    <mergeCell ref="C21:C22"/>
    <mergeCell ref="D21:D22"/>
    <mergeCell ref="E21:E22"/>
    <mergeCell ref="F21:F22"/>
    <mergeCell ref="G21:G22"/>
    <mergeCell ref="H21:V21"/>
    <mergeCell ref="W21:W22"/>
    <mergeCell ref="X21:X22"/>
    <mergeCell ref="Y21:Y22"/>
    <mergeCell ref="Z21:Z22"/>
    <mergeCell ref="AA21:AA22"/>
    <mergeCell ref="A48:E48"/>
    <mergeCell ref="F48:V48"/>
    <mergeCell ref="X48:AB48"/>
    <mergeCell ref="A33:G33"/>
    <mergeCell ref="H33:AB33"/>
    <mergeCell ref="A42:E42"/>
    <mergeCell ref="F42:V42"/>
    <mergeCell ref="X42:AB42"/>
    <mergeCell ref="A43:E43"/>
    <mergeCell ref="F43:V43"/>
    <mergeCell ref="X43:AB43"/>
  </mergeCells>
  <conditionalFormatting sqref="W42:W1048576 W1:W20 X21:Z21 X22 W32:W33">
    <cfRule type="duplicateValues" dxfId="3" priority="2"/>
  </conditionalFormatting>
  <conditionalFormatting sqref="B1:B1048576">
    <cfRule type="duplicateValues" dxfId="2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9DB5-A8F8-4B94-BDB9-6B9A7114F6B7}">
  <dimension ref="A1:AF81"/>
  <sheetViews>
    <sheetView tabSelected="1" zoomScale="63" zoomScaleNormal="63" workbookViewId="0">
      <selection activeCell="AC25" sqref="AC25"/>
    </sheetView>
  </sheetViews>
  <sheetFormatPr defaultColWidth="9.109375" defaultRowHeight="13.8" x14ac:dyDescent="0.25"/>
  <cols>
    <col min="1" max="1" width="7" style="1" customWidth="1"/>
    <col min="2" max="2" width="7.88671875" style="166" customWidth="1"/>
    <col min="3" max="3" width="18.109375" style="166" customWidth="1"/>
    <col min="4" max="4" width="29.44140625" style="1" customWidth="1"/>
    <col min="5" max="5" width="14.109375" style="65" customWidth="1"/>
    <col min="6" max="6" width="8.88671875" style="1" customWidth="1"/>
    <col min="7" max="7" width="39.21875" style="1" customWidth="1"/>
    <col min="8" max="21" width="4.109375" style="1" customWidth="1"/>
    <col min="22" max="22" width="11.88671875" style="1" customWidth="1"/>
    <col min="23" max="23" width="19.44140625" style="1" customWidth="1"/>
    <col min="24" max="24" width="12.21875" style="1" customWidth="1"/>
    <col min="25" max="25" width="16.44140625" style="1" customWidth="1"/>
    <col min="26" max="26" width="13.109375" style="1" customWidth="1"/>
    <col min="27" max="27" width="18.6640625" style="1" customWidth="1"/>
    <col min="28" max="16384" width="9.109375" style="1"/>
  </cols>
  <sheetData>
    <row r="1" spans="1:27" ht="21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7" ht="21" customHeight="1" x14ac:dyDescent="0.25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</row>
    <row r="3" spans="1:27" ht="21" customHeight="1" x14ac:dyDescent="0.25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27" ht="21" customHeight="1" x14ac:dyDescent="0.25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</row>
    <row r="5" spans="1:27" ht="6.6" customHeight="1" x14ac:dyDescent="0.25">
      <c r="A5" s="220" t="s">
        <v>45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</row>
    <row r="6" spans="1:27" s="2" customFormat="1" ht="20.25" customHeight="1" x14ac:dyDescent="0.2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</row>
    <row r="7" spans="1:27" s="2" customFormat="1" ht="18" customHeight="1" x14ac:dyDescent="0.25">
      <c r="A7" s="222" t="s">
        <v>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</row>
    <row r="8" spans="1:27" s="2" customFormat="1" ht="7.2" customHeight="1" thickBot="1" x14ac:dyDescent="0.3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1:27" ht="24" customHeight="1" thickTop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6"/>
    </row>
    <row r="10" spans="1:27" ht="18" customHeight="1" x14ac:dyDescent="0.25">
      <c r="A10" s="227" t="s">
        <v>59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9"/>
    </row>
    <row r="11" spans="1:27" ht="19.5" customHeight="1" x14ac:dyDescent="0.25">
      <c r="A11" s="227" t="s">
        <v>108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9"/>
    </row>
    <row r="12" spans="1:27" ht="3.75" customHeight="1" x14ac:dyDescent="0.25">
      <c r="A12" s="230" t="s">
        <v>45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2"/>
    </row>
    <row r="13" spans="1:27" ht="15.6" x14ac:dyDescent="0.25">
      <c r="A13" s="103" t="s">
        <v>64</v>
      </c>
      <c r="B13" s="19"/>
      <c r="C13" s="171"/>
      <c r="D13" s="104"/>
      <c r="E13" s="105"/>
      <c r="F13" s="5"/>
      <c r="G13" s="31" t="s">
        <v>80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8"/>
      <c r="AA13" s="29" t="s">
        <v>60</v>
      </c>
    </row>
    <row r="14" spans="1:27" ht="15.6" x14ac:dyDescent="0.25">
      <c r="A14" s="17" t="s">
        <v>129</v>
      </c>
      <c r="B14" s="12"/>
      <c r="C14" s="12"/>
      <c r="D14" s="106"/>
      <c r="E14" s="107"/>
      <c r="F14" s="6"/>
      <c r="G14" s="108" t="s">
        <v>162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30"/>
      <c r="AA14" s="109" t="s">
        <v>154</v>
      </c>
    </row>
    <row r="15" spans="1:27" ht="14.4" x14ac:dyDescent="0.25">
      <c r="A15" s="210" t="s">
        <v>10</v>
      </c>
      <c r="B15" s="211"/>
      <c r="C15" s="211"/>
      <c r="D15" s="211"/>
      <c r="E15" s="211"/>
      <c r="F15" s="211"/>
      <c r="G15" s="212"/>
      <c r="H15" s="215" t="s">
        <v>1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6"/>
    </row>
    <row r="16" spans="1:27" ht="14.4" x14ac:dyDescent="0.25">
      <c r="A16" s="18" t="s">
        <v>18</v>
      </c>
      <c r="B16" s="110"/>
      <c r="C16" s="110"/>
      <c r="D16" s="8"/>
      <c r="E16" s="63"/>
      <c r="F16" s="8"/>
      <c r="G16" s="10" t="s">
        <v>45</v>
      </c>
      <c r="H16" s="111" t="s">
        <v>53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8"/>
      <c r="W16" s="8"/>
      <c r="X16" s="8"/>
      <c r="Y16" s="8"/>
      <c r="Z16" s="110"/>
      <c r="AA16" s="113"/>
    </row>
    <row r="17" spans="1:27" ht="14.4" x14ac:dyDescent="0.25">
      <c r="A17" s="18" t="s">
        <v>19</v>
      </c>
      <c r="B17" s="110"/>
      <c r="C17" s="110"/>
      <c r="D17" s="9"/>
      <c r="E17" s="114"/>
      <c r="F17" s="9"/>
      <c r="G17" s="10" t="s">
        <v>51</v>
      </c>
      <c r="H17" s="111" t="s">
        <v>40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8"/>
      <c r="W17" s="8"/>
      <c r="X17" s="8"/>
      <c r="Y17" s="8"/>
      <c r="Z17" s="110"/>
      <c r="AA17" s="113"/>
    </row>
    <row r="18" spans="1:27" ht="14.4" x14ac:dyDescent="0.25">
      <c r="A18" s="18" t="s">
        <v>20</v>
      </c>
      <c r="B18" s="110"/>
      <c r="C18" s="110"/>
      <c r="D18" s="10"/>
      <c r="E18" s="63"/>
      <c r="F18" s="8"/>
      <c r="G18" s="10" t="s">
        <v>52</v>
      </c>
      <c r="H18" s="111" t="s">
        <v>41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8"/>
      <c r="W18" s="8"/>
      <c r="X18" s="8"/>
      <c r="Y18" s="8"/>
      <c r="Z18" s="110"/>
      <c r="AA18" s="113"/>
    </row>
    <row r="19" spans="1:27" ht="16.2" thickBot="1" x14ac:dyDescent="0.3">
      <c r="A19" s="115" t="s">
        <v>16</v>
      </c>
      <c r="B19" s="116"/>
      <c r="C19" s="116"/>
      <c r="D19" s="117"/>
      <c r="E19" s="118"/>
      <c r="F19" s="119"/>
      <c r="G19" s="183" t="s">
        <v>88</v>
      </c>
      <c r="H19" s="120" t="s">
        <v>39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  <c r="W19" s="122"/>
      <c r="X19" s="122"/>
      <c r="Y19" s="122"/>
      <c r="Z19" s="167">
        <v>21</v>
      </c>
      <c r="AA19" s="123" t="s">
        <v>167</v>
      </c>
    </row>
    <row r="20" spans="1:27" ht="6.75" customHeight="1" thickTop="1" thickBot="1" x14ac:dyDescent="0.3">
      <c r="A20" s="124"/>
      <c r="B20" s="125"/>
      <c r="C20" s="125"/>
      <c r="D20" s="124"/>
      <c r="E20" s="126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1:27" s="127" customFormat="1" ht="21.75" customHeight="1" thickTop="1" x14ac:dyDescent="0.25">
      <c r="A21" s="213" t="s">
        <v>7</v>
      </c>
      <c r="B21" s="189" t="s">
        <v>13</v>
      </c>
      <c r="C21" s="189" t="s">
        <v>38</v>
      </c>
      <c r="D21" s="189" t="s">
        <v>2</v>
      </c>
      <c r="E21" s="233" t="s">
        <v>37</v>
      </c>
      <c r="F21" s="189" t="s">
        <v>9</v>
      </c>
      <c r="G21" s="189" t="s">
        <v>14</v>
      </c>
      <c r="H21" s="235" t="s">
        <v>61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89" t="s">
        <v>62</v>
      </c>
      <c r="W21" s="189" t="s">
        <v>63</v>
      </c>
      <c r="X21" s="189" t="s">
        <v>66</v>
      </c>
      <c r="Y21" s="189" t="s">
        <v>65</v>
      </c>
      <c r="Z21" s="193" t="s">
        <v>25</v>
      </c>
      <c r="AA21" s="195" t="s">
        <v>15</v>
      </c>
    </row>
    <row r="22" spans="1:27" s="127" customFormat="1" ht="18" customHeight="1" x14ac:dyDescent="0.25">
      <c r="A22" s="214"/>
      <c r="B22" s="190"/>
      <c r="C22" s="190"/>
      <c r="D22" s="190"/>
      <c r="E22" s="234"/>
      <c r="F22" s="190"/>
      <c r="G22" s="190"/>
      <c r="H22" s="169">
        <v>1</v>
      </c>
      <c r="I22" s="169">
        <v>2</v>
      </c>
      <c r="J22" s="169">
        <v>3</v>
      </c>
      <c r="K22" s="169">
        <v>4</v>
      </c>
      <c r="L22" s="169">
        <v>5</v>
      </c>
      <c r="M22" s="169">
        <v>6</v>
      </c>
      <c r="N22" s="169">
        <v>7</v>
      </c>
      <c r="O22" s="169">
        <v>8</v>
      </c>
      <c r="P22" s="169">
        <v>9</v>
      </c>
      <c r="Q22" s="169">
        <v>10</v>
      </c>
      <c r="R22" s="169">
        <v>11</v>
      </c>
      <c r="S22" s="169">
        <v>12</v>
      </c>
      <c r="T22" s="169">
        <v>13</v>
      </c>
      <c r="U22" s="169">
        <v>14</v>
      </c>
      <c r="V22" s="190"/>
      <c r="W22" s="190"/>
      <c r="X22" s="190"/>
      <c r="Y22" s="190"/>
      <c r="Z22" s="194"/>
      <c r="AA22" s="196"/>
    </row>
    <row r="23" spans="1:27" s="4" customFormat="1" ht="18" x14ac:dyDescent="0.25">
      <c r="A23" s="90">
        <v>1</v>
      </c>
      <c r="B23" s="26">
        <v>43</v>
      </c>
      <c r="C23" s="128">
        <v>10117684020</v>
      </c>
      <c r="D23" s="129" t="s">
        <v>110</v>
      </c>
      <c r="E23" s="152">
        <v>39268</v>
      </c>
      <c r="F23" s="131" t="s">
        <v>33</v>
      </c>
      <c r="G23" s="132" t="s">
        <v>111</v>
      </c>
      <c r="H23" s="130">
        <v>5</v>
      </c>
      <c r="I23" s="130">
        <v>5</v>
      </c>
      <c r="J23" s="130">
        <v>5</v>
      </c>
      <c r="K23" s="130">
        <v>5</v>
      </c>
      <c r="L23" s="130">
        <v>5</v>
      </c>
      <c r="M23" s="130">
        <v>5</v>
      </c>
      <c r="N23" s="130">
        <v>5</v>
      </c>
      <c r="O23" s="130">
        <v>5</v>
      </c>
      <c r="P23" s="130">
        <v>5</v>
      </c>
      <c r="Q23" s="130">
        <v>3</v>
      </c>
      <c r="R23" s="130">
        <v>5</v>
      </c>
      <c r="S23" s="130">
        <v>5</v>
      </c>
      <c r="T23" s="130">
        <v>5</v>
      </c>
      <c r="U23" s="130">
        <v>5</v>
      </c>
      <c r="V23" s="130">
        <f t="shared" ref="V23:V31" si="0">SUM(H23:U23)</f>
        <v>68</v>
      </c>
      <c r="W23" s="130">
        <v>1</v>
      </c>
      <c r="X23" s="130"/>
      <c r="Y23" s="130"/>
      <c r="Z23" s="26" t="s">
        <v>33</v>
      </c>
      <c r="AA23" s="133"/>
    </row>
    <row r="24" spans="1:27" s="4" customFormat="1" ht="18" x14ac:dyDescent="0.25">
      <c r="A24" s="90">
        <v>2</v>
      </c>
      <c r="B24" s="26">
        <v>45</v>
      </c>
      <c r="C24" s="128">
        <v>10136971963</v>
      </c>
      <c r="D24" s="129" t="s">
        <v>152</v>
      </c>
      <c r="E24" s="152">
        <v>39973</v>
      </c>
      <c r="F24" s="131" t="s">
        <v>44</v>
      </c>
      <c r="G24" s="132" t="s">
        <v>104</v>
      </c>
      <c r="H24" s="130">
        <v>2</v>
      </c>
      <c r="I24" s="130">
        <v>3</v>
      </c>
      <c r="J24" s="130">
        <v>2</v>
      </c>
      <c r="K24" s="130">
        <v>3</v>
      </c>
      <c r="L24" s="130">
        <v>3</v>
      </c>
      <c r="M24" s="130">
        <v>3</v>
      </c>
      <c r="N24" s="130">
        <v>3</v>
      </c>
      <c r="O24" s="130">
        <v>3</v>
      </c>
      <c r="P24" s="130">
        <v>3</v>
      </c>
      <c r="Q24" s="130">
        <v>5</v>
      </c>
      <c r="R24" s="130">
        <v>3</v>
      </c>
      <c r="S24" s="130">
        <v>3</v>
      </c>
      <c r="T24" s="130">
        <v>3</v>
      </c>
      <c r="U24" s="130">
        <v>3</v>
      </c>
      <c r="V24" s="130">
        <f t="shared" si="0"/>
        <v>42</v>
      </c>
      <c r="W24" s="130">
        <v>2</v>
      </c>
      <c r="X24" s="130"/>
      <c r="Y24" s="130"/>
      <c r="Z24" s="26" t="s">
        <v>33</v>
      </c>
      <c r="AA24" s="133"/>
    </row>
    <row r="25" spans="1:27" s="4" customFormat="1" ht="18" x14ac:dyDescent="0.25">
      <c r="A25" s="90">
        <v>3</v>
      </c>
      <c r="B25" s="26">
        <v>25</v>
      </c>
      <c r="C25" s="128">
        <v>10129964624</v>
      </c>
      <c r="D25" s="129" t="s">
        <v>67</v>
      </c>
      <c r="E25" s="152">
        <v>39591</v>
      </c>
      <c r="F25" s="131" t="s">
        <v>33</v>
      </c>
      <c r="G25" s="132" t="s">
        <v>54</v>
      </c>
      <c r="H25" s="130"/>
      <c r="I25" s="130"/>
      <c r="J25" s="130">
        <v>1</v>
      </c>
      <c r="K25" s="130">
        <v>1</v>
      </c>
      <c r="L25" s="130"/>
      <c r="M25" s="130">
        <v>2</v>
      </c>
      <c r="N25" s="130"/>
      <c r="O25" s="130">
        <v>2</v>
      </c>
      <c r="P25" s="130">
        <v>2</v>
      </c>
      <c r="Q25" s="130">
        <v>2</v>
      </c>
      <c r="R25" s="130">
        <v>2</v>
      </c>
      <c r="S25" s="130">
        <v>2</v>
      </c>
      <c r="T25" s="130">
        <v>1</v>
      </c>
      <c r="U25" s="130">
        <v>2</v>
      </c>
      <c r="V25" s="130">
        <f t="shared" si="0"/>
        <v>17</v>
      </c>
      <c r="W25" s="130">
        <v>3</v>
      </c>
      <c r="X25" s="130"/>
      <c r="Y25" s="130"/>
      <c r="Z25" s="26" t="s">
        <v>33</v>
      </c>
      <c r="AA25" s="133"/>
    </row>
    <row r="26" spans="1:27" s="4" customFormat="1" ht="18" x14ac:dyDescent="0.25">
      <c r="A26" s="90">
        <v>4</v>
      </c>
      <c r="B26" s="26">
        <v>26</v>
      </c>
      <c r="C26" s="128">
        <v>10130179943</v>
      </c>
      <c r="D26" s="129" t="s">
        <v>69</v>
      </c>
      <c r="E26" s="152">
        <v>39478</v>
      </c>
      <c r="F26" s="131" t="s">
        <v>42</v>
      </c>
      <c r="G26" s="132" t="s">
        <v>54</v>
      </c>
      <c r="H26" s="130"/>
      <c r="I26" s="130"/>
      <c r="J26" s="130">
        <v>3</v>
      </c>
      <c r="K26" s="130">
        <v>2</v>
      </c>
      <c r="L26" s="130"/>
      <c r="M26" s="130"/>
      <c r="N26" s="130">
        <v>1</v>
      </c>
      <c r="O26" s="130"/>
      <c r="P26" s="130">
        <v>1</v>
      </c>
      <c r="Q26" s="130">
        <v>1</v>
      </c>
      <c r="R26" s="130">
        <v>1</v>
      </c>
      <c r="S26" s="130">
        <v>1</v>
      </c>
      <c r="T26" s="130">
        <v>2</v>
      </c>
      <c r="U26" s="130">
        <v>1</v>
      </c>
      <c r="V26" s="130">
        <f t="shared" si="0"/>
        <v>13</v>
      </c>
      <c r="W26" s="130">
        <v>4</v>
      </c>
      <c r="X26" s="130"/>
      <c r="Y26" s="130"/>
      <c r="Z26" s="26"/>
      <c r="AA26" s="133"/>
    </row>
    <row r="27" spans="1:27" s="4" customFormat="1" ht="18" x14ac:dyDescent="0.25">
      <c r="A27" s="90">
        <v>5</v>
      </c>
      <c r="B27" s="26">
        <v>24</v>
      </c>
      <c r="C27" s="128">
        <v>10124554044</v>
      </c>
      <c r="D27" s="129" t="s">
        <v>68</v>
      </c>
      <c r="E27" s="152">
        <v>39404</v>
      </c>
      <c r="F27" s="131" t="s">
        <v>33</v>
      </c>
      <c r="G27" s="132" t="s">
        <v>54</v>
      </c>
      <c r="H27" s="130"/>
      <c r="I27" s="130"/>
      <c r="J27" s="130"/>
      <c r="K27" s="130"/>
      <c r="L27" s="130">
        <v>2</v>
      </c>
      <c r="M27" s="130"/>
      <c r="N27" s="130">
        <v>2</v>
      </c>
      <c r="O27" s="130">
        <v>1</v>
      </c>
      <c r="P27" s="130"/>
      <c r="Q27" s="130"/>
      <c r="R27" s="130"/>
      <c r="S27" s="130"/>
      <c r="T27" s="130"/>
      <c r="U27" s="130"/>
      <c r="V27" s="154">
        <f t="shared" si="0"/>
        <v>5</v>
      </c>
      <c r="W27" s="130">
        <v>6</v>
      </c>
      <c r="X27" s="130"/>
      <c r="Y27" s="130"/>
      <c r="Z27" s="26"/>
      <c r="AA27" s="133"/>
    </row>
    <row r="28" spans="1:27" s="4" customFormat="1" ht="18" x14ac:dyDescent="0.25">
      <c r="A28" s="90">
        <v>6</v>
      </c>
      <c r="B28" s="26">
        <v>46</v>
      </c>
      <c r="C28" s="128">
        <v>10113497256</v>
      </c>
      <c r="D28" s="129" t="s">
        <v>113</v>
      </c>
      <c r="E28" s="152">
        <v>39737</v>
      </c>
      <c r="F28" s="131" t="s">
        <v>42</v>
      </c>
      <c r="G28" s="132" t="s">
        <v>104</v>
      </c>
      <c r="H28" s="130">
        <v>3</v>
      </c>
      <c r="I28" s="130">
        <v>2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54">
        <f t="shared" si="0"/>
        <v>5</v>
      </c>
      <c r="W28" s="130">
        <v>8</v>
      </c>
      <c r="X28" s="130"/>
      <c r="Y28" s="130"/>
      <c r="Z28" s="26"/>
      <c r="AA28" s="133"/>
    </row>
    <row r="29" spans="1:27" s="4" customFormat="1" ht="18" x14ac:dyDescent="0.25">
      <c r="A29" s="90">
        <v>7</v>
      </c>
      <c r="B29" s="26">
        <v>30</v>
      </c>
      <c r="C29" s="128">
        <v>10119972109</v>
      </c>
      <c r="D29" s="129" t="s">
        <v>70</v>
      </c>
      <c r="E29" s="152">
        <v>39525</v>
      </c>
      <c r="F29" s="131" t="s">
        <v>33</v>
      </c>
      <c r="G29" s="132" t="s">
        <v>54</v>
      </c>
      <c r="H29" s="130"/>
      <c r="I29" s="130">
        <v>1</v>
      </c>
      <c r="J29" s="130"/>
      <c r="K29" s="130"/>
      <c r="L29" s="130">
        <v>1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54">
        <f t="shared" si="0"/>
        <v>2</v>
      </c>
      <c r="W29" s="130">
        <v>5</v>
      </c>
      <c r="X29" s="130"/>
      <c r="Y29" s="130"/>
      <c r="Z29" s="26"/>
      <c r="AA29" s="133"/>
    </row>
    <row r="30" spans="1:27" s="4" customFormat="1" ht="18" x14ac:dyDescent="0.25">
      <c r="A30" s="90">
        <v>8</v>
      </c>
      <c r="B30" s="26">
        <v>42</v>
      </c>
      <c r="C30" s="128">
        <v>10139118794</v>
      </c>
      <c r="D30" s="129" t="s">
        <v>112</v>
      </c>
      <c r="E30" s="152">
        <v>40038</v>
      </c>
      <c r="F30" s="131" t="s">
        <v>42</v>
      </c>
      <c r="G30" s="132" t="s">
        <v>125</v>
      </c>
      <c r="H30" s="130"/>
      <c r="I30" s="130"/>
      <c r="J30" s="130"/>
      <c r="K30" s="130"/>
      <c r="L30" s="130"/>
      <c r="M30" s="130">
        <v>1</v>
      </c>
      <c r="N30" s="130"/>
      <c r="O30" s="130"/>
      <c r="P30" s="130"/>
      <c r="Q30" s="130"/>
      <c r="R30" s="130"/>
      <c r="S30" s="130"/>
      <c r="T30" s="130"/>
      <c r="U30" s="130"/>
      <c r="V30" s="154">
        <f t="shared" si="0"/>
        <v>1</v>
      </c>
      <c r="W30" s="130">
        <v>7</v>
      </c>
      <c r="X30" s="130"/>
      <c r="Y30" s="130"/>
      <c r="Z30" s="26"/>
      <c r="AA30" s="133"/>
    </row>
    <row r="31" spans="1:27" s="4" customFormat="1" ht="18" x14ac:dyDescent="0.25">
      <c r="A31" s="90">
        <v>9</v>
      </c>
      <c r="B31" s="26">
        <v>32</v>
      </c>
      <c r="C31" s="128">
        <v>10130996258</v>
      </c>
      <c r="D31" s="129" t="s">
        <v>72</v>
      </c>
      <c r="E31" s="152">
        <v>39890</v>
      </c>
      <c r="F31" s="131" t="s">
        <v>44</v>
      </c>
      <c r="G31" s="132" t="s">
        <v>54</v>
      </c>
      <c r="H31" s="130">
        <v>1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54">
        <f t="shared" si="0"/>
        <v>1</v>
      </c>
      <c r="W31" s="130">
        <v>9</v>
      </c>
      <c r="X31" s="130"/>
      <c r="Y31" s="130"/>
      <c r="Z31" s="26"/>
      <c r="AA31" s="133"/>
    </row>
    <row r="32" spans="1:27" s="4" customFormat="1" ht="18" x14ac:dyDescent="0.25">
      <c r="A32" s="90">
        <v>10</v>
      </c>
      <c r="B32" s="26">
        <v>39</v>
      </c>
      <c r="C32" s="128">
        <v>10113497761</v>
      </c>
      <c r="D32" s="129" t="s">
        <v>71</v>
      </c>
      <c r="E32" s="152">
        <v>39114</v>
      </c>
      <c r="F32" s="131" t="s">
        <v>42</v>
      </c>
      <c r="G32" s="132" t="s">
        <v>55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54"/>
      <c r="W32" s="130">
        <v>10</v>
      </c>
      <c r="X32" s="130"/>
      <c r="Y32" s="130"/>
      <c r="Z32" s="26"/>
      <c r="AA32" s="133"/>
    </row>
    <row r="33" spans="1:27" s="4" customFormat="1" ht="18" x14ac:dyDescent="0.25">
      <c r="A33" s="90">
        <v>11</v>
      </c>
      <c r="B33" s="26">
        <v>41</v>
      </c>
      <c r="C33" s="128">
        <v>10126133023</v>
      </c>
      <c r="D33" s="129" t="s">
        <v>115</v>
      </c>
      <c r="E33" s="152">
        <v>39690</v>
      </c>
      <c r="F33" s="131" t="s">
        <v>33</v>
      </c>
      <c r="G33" s="132" t="s">
        <v>125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54"/>
      <c r="W33" s="130">
        <v>11</v>
      </c>
      <c r="X33" s="130"/>
      <c r="Y33" s="130"/>
      <c r="Z33" s="26"/>
      <c r="AA33" s="133"/>
    </row>
    <row r="34" spans="1:27" s="4" customFormat="1" ht="18" x14ac:dyDescent="0.25">
      <c r="A34" s="90">
        <v>12</v>
      </c>
      <c r="B34" s="26">
        <v>31</v>
      </c>
      <c r="C34" s="128">
        <v>10128815576</v>
      </c>
      <c r="D34" s="129" t="s">
        <v>76</v>
      </c>
      <c r="E34" s="152">
        <v>39699</v>
      </c>
      <c r="F34" s="131" t="s">
        <v>44</v>
      </c>
      <c r="G34" s="132" t="s">
        <v>54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54"/>
      <c r="W34" s="130">
        <v>12</v>
      </c>
      <c r="X34" s="130"/>
      <c r="Y34" s="130"/>
      <c r="Z34" s="26"/>
      <c r="AA34" s="133"/>
    </row>
    <row r="35" spans="1:27" s="4" customFormat="1" ht="18" x14ac:dyDescent="0.25">
      <c r="A35" s="90">
        <v>13</v>
      </c>
      <c r="B35" s="26">
        <v>33</v>
      </c>
      <c r="C35" s="128">
        <v>10128503459</v>
      </c>
      <c r="D35" s="129" t="s">
        <v>123</v>
      </c>
      <c r="E35" s="152">
        <v>40028</v>
      </c>
      <c r="F35" s="131" t="s">
        <v>44</v>
      </c>
      <c r="G35" s="132" t="s">
        <v>54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54"/>
      <c r="W35" s="130">
        <v>13</v>
      </c>
      <c r="X35" s="130"/>
      <c r="Y35" s="130"/>
      <c r="Z35" s="26"/>
      <c r="AA35" s="133"/>
    </row>
    <row r="36" spans="1:27" s="4" customFormat="1" ht="18" x14ac:dyDescent="0.25">
      <c r="A36" s="90">
        <v>14</v>
      </c>
      <c r="B36" s="26">
        <v>36</v>
      </c>
      <c r="C36" s="128">
        <v>10055095374</v>
      </c>
      <c r="D36" s="129" t="s">
        <v>116</v>
      </c>
      <c r="E36" s="152">
        <v>39934</v>
      </c>
      <c r="F36" s="131" t="s">
        <v>44</v>
      </c>
      <c r="G36" s="132" t="s">
        <v>54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54"/>
      <c r="W36" s="130">
        <v>14</v>
      </c>
      <c r="X36" s="130"/>
      <c r="Y36" s="130"/>
      <c r="Z36" s="26"/>
      <c r="AA36" s="133"/>
    </row>
    <row r="37" spans="1:27" s="4" customFormat="1" ht="18" x14ac:dyDescent="0.25">
      <c r="A37" s="90">
        <v>15</v>
      </c>
      <c r="B37" s="26">
        <v>27</v>
      </c>
      <c r="C37" s="128">
        <v>10116809808</v>
      </c>
      <c r="D37" s="129" t="s">
        <v>74</v>
      </c>
      <c r="E37" s="152">
        <v>39733</v>
      </c>
      <c r="F37" s="131" t="s">
        <v>42</v>
      </c>
      <c r="G37" s="132" t="s">
        <v>54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54"/>
      <c r="W37" s="130">
        <v>15</v>
      </c>
      <c r="X37" s="130"/>
      <c r="Y37" s="130"/>
      <c r="Z37" s="26"/>
      <c r="AA37" s="133"/>
    </row>
    <row r="38" spans="1:27" s="4" customFormat="1" ht="18" x14ac:dyDescent="0.25">
      <c r="A38" s="90">
        <v>16</v>
      </c>
      <c r="B38" s="26">
        <v>29</v>
      </c>
      <c r="C38" s="128">
        <v>10141963928</v>
      </c>
      <c r="D38" s="129" t="s">
        <v>77</v>
      </c>
      <c r="E38" s="152">
        <v>39547</v>
      </c>
      <c r="F38" s="131" t="s">
        <v>44</v>
      </c>
      <c r="G38" s="132" t="s">
        <v>54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54"/>
      <c r="W38" s="130">
        <v>16</v>
      </c>
      <c r="X38" s="130"/>
      <c r="Y38" s="130"/>
      <c r="Z38" s="26"/>
      <c r="AA38" s="133"/>
    </row>
    <row r="39" spans="1:27" s="4" customFormat="1" ht="18" x14ac:dyDescent="0.25">
      <c r="A39" s="90">
        <v>17</v>
      </c>
      <c r="B39" s="26">
        <v>40</v>
      </c>
      <c r="C39" s="128">
        <v>10126213451</v>
      </c>
      <c r="D39" s="129" t="s">
        <v>124</v>
      </c>
      <c r="E39" s="152">
        <v>39713</v>
      </c>
      <c r="F39" s="131" t="s">
        <v>33</v>
      </c>
      <c r="G39" s="132" t="s">
        <v>125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54"/>
      <c r="W39" s="130">
        <v>17</v>
      </c>
      <c r="X39" s="130"/>
      <c r="Y39" s="130"/>
      <c r="Z39" s="26"/>
      <c r="AA39" s="133"/>
    </row>
    <row r="40" spans="1:27" s="4" customFormat="1" ht="18" x14ac:dyDescent="0.25">
      <c r="A40" s="90">
        <v>18</v>
      </c>
      <c r="B40" s="26">
        <v>34</v>
      </c>
      <c r="C40" s="128">
        <v>10142218047</v>
      </c>
      <c r="D40" s="129" t="s">
        <v>121</v>
      </c>
      <c r="E40" s="152">
        <v>40035</v>
      </c>
      <c r="F40" s="131" t="s">
        <v>44</v>
      </c>
      <c r="G40" s="132" t="s">
        <v>54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54"/>
      <c r="W40" s="130">
        <v>18</v>
      </c>
      <c r="X40" s="130"/>
      <c r="Y40" s="130"/>
      <c r="Z40" s="26"/>
      <c r="AA40" s="133"/>
    </row>
    <row r="41" spans="1:27" s="4" customFormat="1" ht="18" x14ac:dyDescent="0.25">
      <c r="A41" s="90">
        <v>19</v>
      </c>
      <c r="B41" s="26">
        <v>48</v>
      </c>
      <c r="C41" s="128">
        <v>10133583633</v>
      </c>
      <c r="D41" s="129" t="s">
        <v>120</v>
      </c>
      <c r="E41" s="152">
        <v>40057</v>
      </c>
      <c r="F41" s="131" t="s">
        <v>44</v>
      </c>
      <c r="G41" s="132" t="s">
        <v>119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54"/>
      <c r="W41" s="130">
        <v>19</v>
      </c>
      <c r="X41" s="130"/>
      <c r="Y41" s="130"/>
      <c r="Z41" s="26"/>
      <c r="AA41" s="133"/>
    </row>
    <row r="42" spans="1:27" s="4" customFormat="1" ht="18" x14ac:dyDescent="0.25">
      <c r="A42" s="90">
        <v>20</v>
      </c>
      <c r="B42" s="26">
        <v>47</v>
      </c>
      <c r="C42" s="128">
        <v>10143188855</v>
      </c>
      <c r="D42" s="129" t="s">
        <v>118</v>
      </c>
      <c r="E42" s="152">
        <v>40033</v>
      </c>
      <c r="F42" s="131" t="s">
        <v>44</v>
      </c>
      <c r="G42" s="132" t="s">
        <v>119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54"/>
      <c r="W42" s="130">
        <v>20</v>
      </c>
      <c r="X42" s="130"/>
      <c r="Y42" s="130"/>
      <c r="Z42" s="26"/>
      <c r="AA42" s="133"/>
    </row>
    <row r="43" spans="1:27" s="4" customFormat="1" ht="18" x14ac:dyDescent="0.25">
      <c r="A43" s="90" t="s">
        <v>139</v>
      </c>
      <c r="B43" s="26">
        <v>23</v>
      </c>
      <c r="C43" s="128">
        <v>10116980970</v>
      </c>
      <c r="D43" s="129" t="s">
        <v>75</v>
      </c>
      <c r="E43" s="152">
        <v>39298</v>
      </c>
      <c r="F43" s="131" t="s">
        <v>33</v>
      </c>
      <c r="G43" s="132" t="s">
        <v>54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54"/>
      <c r="W43" s="130">
        <v>21</v>
      </c>
      <c r="X43" s="130"/>
      <c r="Y43" s="130"/>
      <c r="Z43" s="26"/>
      <c r="AA43" s="133"/>
    </row>
    <row r="44" spans="1:27" s="4" customFormat="1" ht="18" x14ac:dyDescent="0.25">
      <c r="A44" s="90" t="s">
        <v>139</v>
      </c>
      <c r="B44" s="26">
        <v>28</v>
      </c>
      <c r="C44" s="128">
        <v>10142055268</v>
      </c>
      <c r="D44" s="129" t="s">
        <v>73</v>
      </c>
      <c r="E44" s="152">
        <v>39565</v>
      </c>
      <c r="F44" s="131" t="s">
        <v>44</v>
      </c>
      <c r="G44" s="132" t="s">
        <v>54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54"/>
      <c r="W44" s="130">
        <v>22</v>
      </c>
      <c r="X44" s="130"/>
      <c r="Y44" s="130"/>
      <c r="Z44" s="26"/>
      <c r="AA44" s="133"/>
    </row>
    <row r="45" spans="1:27" s="4" customFormat="1" ht="18" x14ac:dyDescent="0.25">
      <c r="A45" s="90" t="s">
        <v>139</v>
      </c>
      <c r="B45" s="26">
        <v>35</v>
      </c>
      <c r="C45" s="128">
        <v>10142216330</v>
      </c>
      <c r="D45" s="129" t="s">
        <v>122</v>
      </c>
      <c r="E45" s="152">
        <v>40094</v>
      </c>
      <c r="F45" s="131" t="s">
        <v>44</v>
      </c>
      <c r="G45" s="132" t="s">
        <v>54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54"/>
      <c r="W45" s="130">
        <v>23</v>
      </c>
      <c r="X45" s="130"/>
      <c r="Y45" s="130"/>
      <c r="Z45" s="26"/>
      <c r="AA45" s="133"/>
    </row>
    <row r="46" spans="1:27" s="4" customFormat="1" ht="18" x14ac:dyDescent="0.25">
      <c r="A46" s="90" t="s">
        <v>139</v>
      </c>
      <c r="B46" s="26">
        <v>37</v>
      </c>
      <c r="C46" s="128">
        <v>10055094768</v>
      </c>
      <c r="D46" s="129" t="s">
        <v>151</v>
      </c>
      <c r="E46" s="152">
        <v>40007</v>
      </c>
      <c r="F46" s="131" t="s">
        <v>44</v>
      </c>
      <c r="G46" s="132" t="s">
        <v>54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54"/>
      <c r="W46" s="130">
        <v>24</v>
      </c>
      <c r="X46" s="130"/>
      <c r="Y46" s="130"/>
      <c r="Z46" s="26"/>
      <c r="AA46" s="133"/>
    </row>
    <row r="47" spans="1:27" s="4" customFormat="1" ht="18.600000000000001" thickBot="1" x14ac:dyDescent="0.3">
      <c r="A47" s="102" t="s">
        <v>139</v>
      </c>
      <c r="B47" s="93">
        <v>38</v>
      </c>
      <c r="C47" s="134"/>
      <c r="D47" s="135" t="s">
        <v>114</v>
      </c>
      <c r="E47" s="153">
        <v>40249</v>
      </c>
      <c r="F47" s="137" t="s">
        <v>44</v>
      </c>
      <c r="G47" s="138" t="s">
        <v>54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55"/>
      <c r="W47" s="136">
        <v>25</v>
      </c>
      <c r="X47" s="136"/>
      <c r="Y47" s="136"/>
      <c r="Z47" s="93"/>
      <c r="AA47" s="139"/>
    </row>
    <row r="48" spans="1:27" ht="8.25" customHeight="1" thickTop="1" thickBot="1" x14ac:dyDescent="0.3">
      <c r="A48" s="124"/>
      <c r="B48" s="125"/>
      <c r="C48" s="125"/>
      <c r="D48" s="124"/>
      <c r="E48" s="126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</row>
    <row r="49" spans="1:27" ht="15" thickTop="1" x14ac:dyDescent="0.25">
      <c r="A49" s="239" t="s">
        <v>5</v>
      </c>
      <c r="B49" s="198"/>
      <c r="C49" s="198"/>
      <c r="D49" s="198"/>
      <c r="E49" s="198"/>
      <c r="F49" s="198"/>
      <c r="G49" s="198"/>
      <c r="H49" s="198" t="s">
        <v>6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9"/>
    </row>
    <row r="50" spans="1:27" ht="14.4" x14ac:dyDescent="0.25">
      <c r="A50" s="103" t="s">
        <v>145</v>
      </c>
      <c r="B50" s="19"/>
      <c r="C50" s="140"/>
      <c r="D50" s="19"/>
      <c r="E50" s="141"/>
      <c r="F50" s="19"/>
      <c r="G50" s="56"/>
      <c r="W50" s="36" t="s">
        <v>34</v>
      </c>
      <c r="X50" s="101">
        <v>6</v>
      </c>
      <c r="Y50" s="162"/>
      <c r="Z50" s="47" t="s">
        <v>32</v>
      </c>
      <c r="AA50" s="55">
        <f>COUNTIF(F2:F47,"ЗМС")</f>
        <v>0</v>
      </c>
    </row>
    <row r="51" spans="1:27" ht="14.4" x14ac:dyDescent="0.25">
      <c r="A51" s="151" t="s">
        <v>165</v>
      </c>
      <c r="B51" s="142"/>
      <c r="C51" s="143"/>
      <c r="D51" s="142"/>
      <c r="E51" s="144"/>
      <c r="F51" s="142"/>
      <c r="G51" s="58"/>
      <c r="W51" s="37" t="s">
        <v>27</v>
      </c>
      <c r="X51" s="101">
        <f>X52+X56</f>
        <v>25</v>
      </c>
      <c r="Y51" s="163"/>
      <c r="Z51" s="47" t="s">
        <v>21</v>
      </c>
      <c r="AA51" s="55">
        <f>COUNTIF(F2:F47,"МСМК")</f>
        <v>0</v>
      </c>
    </row>
    <row r="52" spans="1:27" ht="14.4" x14ac:dyDescent="0.25">
      <c r="A52" s="151" t="s">
        <v>166</v>
      </c>
      <c r="B52" s="142"/>
      <c r="C52" s="142"/>
      <c r="D52" s="142"/>
      <c r="E52" s="144"/>
      <c r="F52" s="142"/>
      <c r="G52" s="58"/>
      <c r="W52" s="37" t="s">
        <v>28</v>
      </c>
      <c r="X52" s="101">
        <f>X53+X54+X55</f>
        <v>20</v>
      </c>
      <c r="Y52" s="163"/>
      <c r="Z52" s="47" t="s">
        <v>24</v>
      </c>
      <c r="AA52" s="55">
        <f>COUNTIF(F2:F47,"МС")</f>
        <v>0</v>
      </c>
    </row>
    <row r="53" spans="1:27" ht="14.4" x14ac:dyDescent="0.25">
      <c r="A53" s="151" t="s">
        <v>159</v>
      </c>
      <c r="B53" s="142"/>
      <c r="C53" s="142"/>
      <c r="D53" s="142"/>
      <c r="E53" s="144"/>
      <c r="F53" s="142"/>
      <c r="G53" s="58"/>
      <c r="W53" s="37" t="s">
        <v>29</v>
      </c>
      <c r="X53" s="101">
        <f>COUNT(A8:A76)</f>
        <v>20</v>
      </c>
      <c r="Y53" s="163"/>
      <c r="Z53" s="47" t="s">
        <v>33</v>
      </c>
      <c r="AA53" s="55">
        <f>COUNTIF(F2:F47,"КМС")</f>
        <v>7</v>
      </c>
    </row>
    <row r="54" spans="1:27" ht="14.4" x14ac:dyDescent="0.25">
      <c r="A54" s="146"/>
      <c r="B54" s="1"/>
      <c r="D54" s="142"/>
      <c r="E54" s="144"/>
      <c r="F54" s="142"/>
      <c r="G54" s="58"/>
      <c r="W54" s="37" t="s">
        <v>30</v>
      </c>
      <c r="X54" s="101">
        <f>COUNTIF(A8:A75,"НФ")</f>
        <v>0</v>
      </c>
      <c r="Y54" s="163"/>
      <c r="Z54" s="47" t="s">
        <v>42</v>
      </c>
      <c r="AA54" s="55">
        <f>COUNTIF(F2:F47,"1 СР")</f>
        <v>5</v>
      </c>
    </row>
    <row r="55" spans="1:27" ht="14.4" x14ac:dyDescent="0.25">
      <c r="A55" s="145"/>
      <c r="B55" s="142"/>
      <c r="C55" s="142"/>
      <c r="D55" s="142"/>
      <c r="E55" s="144"/>
      <c r="F55" s="142"/>
      <c r="G55" s="58"/>
      <c r="W55" s="37" t="s">
        <v>35</v>
      </c>
      <c r="X55" s="101">
        <f>COUNTIF(A8:A75,"ДСКВ")</f>
        <v>0</v>
      </c>
      <c r="Y55" s="163"/>
      <c r="Z55" s="47" t="s">
        <v>44</v>
      </c>
      <c r="AA55" s="55">
        <f>COUNTIF(F2:F47,"2 СР")</f>
        <v>13</v>
      </c>
    </row>
    <row r="56" spans="1:27" ht="14.4" x14ac:dyDescent="0.25">
      <c r="A56" s="147"/>
      <c r="B56" s="12"/>
      <c r="C56" s="12"/>
      <c r="D56" s="142"/>
      <c r="E56" s="144"/>
      <c r="F56" s="142"/>
      <c r="G56" s="58"/>
      <c r="V56" s="60"/>
      <c r="W56" s="37" t="s">
        <v>31</v>
      </c>
      <c r="X56" s="101">
        <f>COUNTIF(A9:A76,"НС")</f>
        <v>5</v>
      </c>
      <c r="Y56" s="164"/>
      <c r="Z56" s="47" t="s">
        <v>47</v>
      </c>
      <c r="AA56" s="55">
        <f>COUNTIF(F1:F47,"3 СР")</f>
        <v>0</v>
      </c>
    </row>
    <row r="57" spans="1:27" ht="4.5" customHeight="1" x14ac:dyDescent="0.25">
      <c r="A57" s="148"/>
      <c r="B57" s="15"/>
      <c r="C57" s="15"/>
      <c r="D57" s="9"/>
      <c r="E57" s="14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Z57" s="9"/>
      <c r="AA57" s="150"/>
    </row>
    <row r="58" spans="1:27" ht="15.6" x14ac:dyDescent="0.25">
      <c r="A58" s="237" t="s">
        <v>3</v>
      </c>
      <c r="B58" s="201"/>
      <c r="C58" s="201"/>
      <c r="D58" s="201"/>
      <c r="E58" s="201"/>
      <c r="F58" s="201" t="s">
        <v>12</v>
      </c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170"/>
      <c r="W58" s="201" t="s">
        <v>4</v>
      </c>
      <c r="X58" s="201"/>
      <c r="Y58" s="201"/>
      <c r="Z58" s="201"/>
      <c r="AA58" s="207"/>
    </row>
    <row r="59" spans="1:27" x14ac:dyDescent="0.25">
      <c r="A59" s="238"/>
      <c r="B59" s="187"/>
      <c r="C59" s="187"/>
      <c r="D59" s="187"/>
      <c r="E59" s="187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171"/>
      <c r="W59" s="208"/>
      <c r="X59" s="208"/>
      <c r="Y59" s="208"/>
      <c r="Z59" s="208"/>
      <c r="AA59" s="209"/>
    </row>
    <row r="60" spans="1:27" x14ac:dyDescent="0.25">
      <c r="A60" s="172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8"/>
    </row>
    <row r="61" spans="1:27" x14ac:dyDescent="0.25">
      <c r="A61" s="172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8"/>
    </row>
    <row r="62" spans="1:27" x14ac:dyDescent="0.25">
      <c r="A62" s="172"/>
      <c r="D62" s="166"/>
      <c r="E62" s="64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8"/>
    </row>
    <row r="63" spans="1:27" x14ac:dyDescent="0.25">
      <c r="A63" s="172"/>
      <c r="D63" s="166"/>
      <c r="E63" s="64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8"/>
    </row>
    <row r="64" spans="1:27" ht="16.2" thickBot="1" x14ac:dyDescent="0.3">
      <c r="A64" s="236"/>
      <c r="B64" s="205"/>
      <c r="C64" s="205"/>
      <c r="D64" s="205"/>
      <c r="E64" s="205"/>
      <c r="F64" s="205" t="str">
        <f>G17</f>
        <v>ЕЛИФЕРОВ А. В.  (ВК, г. ВОРОНЕЖ)</v>
      </c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167"/>
      <c r="W64" s="205" t="str">
        <f>G18</f>
        <v>АГАПОВА И.А. (1К, г. ВОРОНЕЖ)</v>
      </c>
      <c r="X64" s="205"/>
      <c r="Y64" s="205"/>
      <c r="Z64" s="205"/>
      <c r="AA64" s="206"/>
    </row>
    <row r="65" spans="1:32" ht="14.4" thickTop="1" x14ac:dyDescent="0.25"/>
    <row r="77" spans="1:32" s="166" customFormat="1" x14ac:dyDescent="0.25">
      <c r="A77" s="35"/>
      <c r="D77" s="1"/>
      <c r="E77" s="6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166" customFormat="1" x14ac:dyDescent="0.25">
      <c r="A78" s="35"/>
      <c r="D78" s="1"/>
      <c r="E78" s="6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166" customFormat="1" x14ac:dyDescent="0.25">
      <c r="A79" s="35"/>
      <c r="D79" s="1"/>
      <c r="E79" s="6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166" customFormat="1" x14ac:dyDescent="0.25">
      <c r="A80" s="35"/>
      <c r="D80" s="1"/>
      <c r="E80" s="6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166" customFormat="1" x14ac:dyDescent="0.25">
      <c r="A81" s="36"/>
      <c r="D81" s="1"/>
      <c r="E81" s="6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</sheetData>
  <mergeCells count="39">
    <mergeCell ref="A12:AA12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A21:AA22"/>
    <mergeCell ref="A15:G15"/>
    <mergeCell ref="H15:AA15"/>
    <mergeCell ref="A21:A22"/>
    <mergeCell ref="B21:B22"/>
    <mergeCell ref="C21:C22"/>
    <mergeCell ref="D21:D22"/>
    <mergeCell ref="E21:E22"/>
    <mergeCell ref="F21:F22"/>
    <mergeCell ref="G21:G22"/>
    <mergeCell ref="H21:U21"/>
    <mergeCell ref="V21:V22"/>
    <mergeCell ref="W21:W22"/>
    <mergeCell ref="X21:X22"/>
    <mergeCell ref="Y21:Y22"/>
    <mergeCell ref="Z21:Z22"/>
    <mergeCell ref="A64:E64"/>
    <mergeCell ref="F64:U64"/>
    <mergeCell ref="W64:AA64"/>
    <mergeCell ref="A49:G49"/>
    <mergeCell ref="H49:AA49"/>
    <mergeCell ref="A58:E58"/>
    <mergeCell ref="F58:U58"/>
    <mergeCell ref="W58:AA58"/>
    <mergeCell ref="A59:E59"/>
    <mergeCell ref="F59:U59"/>
    <mergeCell ref="W59:AA59"/>
  </mergeCells>
  <conditionalFormatting sqref="V58:V1048576 V1:V20 W21:Y21 W22 V48:V49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инд гонка жен</vt:lpstr>
      <vt:lpstr>инд гонка юн-ки 17-18</vt:lpstr>
      <vt:lpstr>инд гонка девушки 15-16</vt:lpstr>
      <vt:lpstr>групп гонка жен</vt:lpstr>
      <vt:lpstr>групп гонка 17-18</vt:lpstr>
      <vt:lpstr>групп гонка 15-16</vt:lpstr>
      <vt:lpstr>критериум жен</vt:lpstr>
      <vt:lpstr>критериум 17-18</vt:lpstr>
      <vt:lpstr>критериум 15-16</vt:lpstr>
      <vt:lpstr>Лист1</vt:lpstr>
      <vt:lpstr>'групп гонка 15-16'!Заголовки_для_печати</vt:lpstr>
      <vt:lpstr>'групп гонка 17-18'!Заголовки_для_печати</vt:lpstr>
      <vt:lpstr>'групп гонка жен'!Заголовки_для_печати</vt:lpstr>
      <vt:lpstr>'инд гонка девушки 15-16'!Заголовки_для_печати</vt:lpstr>
      <vt:lpstr>'инд гонка жен'!Заголовки_для_печати</vt:lpstr>
      <vt:lpstr>'инд гонка юн-ки 17-18'!Заголовки_для_печати</vt:lpstr>
      <vt:lpstr>'групп гонка 15-16'!Область_печати</vt:lpstr>
      <vt:lpstr>'групп гонка 17-18'!Область_печати</vt:lpstr>
      <vt:lpstr>'групп гонка жен'!Область_печати</vt:lpstr>
      <vt:lpstr>'инд гонка девушки 15-16'!Область_печати</vt:lpstr>
      <vt:lpstr>'инд гонка жен'!Область_печати</vt:lpstr>
      <vt:lpstr>'инд гонка юн-ки 17-18'!Область_печати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2023-04-29T11:17:31Z</cp:lastPrinted>
  <dcterms:created xsi:type="dcterms:W3CDTF">1996-10-08T23:32:33Z</dcterms:created>
  <dcterms:modified xsi:type="dcterms:W3CDTF">2023-06-09T10:03:01Z</dcterms:modified>
</cp:coreProperties>
</file>