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гонка'!$A$1:$L$44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44" i="2" l="1"/>
  <c r="J26" i="2" l="1"/>
  <c r="J25" i="2"/>
  <c r="J24" i="2"/>
  <c r="I26" i="2"/>
  <c r="I25" i="2"/>
  <c r="I24" i="2"/>
  <c r="H36" i="2" l="1"/>
  <c r="H35" i="2"/>
  <c r="H34" i="2"/>
  <c r="H33" i="2"/>
  <c r="H32" i="2"/>
  <c r="L33" i="2"/>
  <c r="L32" i="2"/>
  <c r="L31" i="2"/>
  <c r="L30" i="2"/>
  <c r="L29" i="2"/>
  <c r="L34" i="2"/>
  <c r="L35" i="2"/>
  <c r="H44" i="2"/>
  <c r="E44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<sst xmlns="http://schemas.openxmlformats.org/spreadsheetml/2006/main" count="319" uniqueCount="222">
  <si>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</si>
  <si>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</si>
  <si>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</si>
  <si>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</si>
  <si>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</si>
  <si>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</si>
  <si>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</si>
  <si>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</si>
  <si>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</si>
  <si>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</si>
  <si>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</si>
  <si>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</si>
  <si>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</si>
  <si>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</si>
  <si>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</si>
  <si>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</si>
  <si>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</si>
  <si>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</si>
  <si>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</si>
  <si>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</si>
  <si>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</si>
  <si>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</si>
  <si>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</si>
  <si>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</si>
  <si>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</si>
  <si>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</si>
  <si>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</si>
  <si>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</si>
  <si>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</si>
  <si>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</si>
  <si>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</si>
  <si>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</si>
  <si>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</si>
  <si>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</si>
  <si>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</si>
  <si>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</si>
  <si>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</si>
  <si>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</si>
  <si>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</si>
  <si>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</si>
  <si>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</si>
  <si>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</si>
  <si>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</si>
  <si>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</si>
  <si>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</si>
  <si>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</si>
  <si>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</si>
  <si>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</si>
  <si>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</si>
  <si>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</si>
  <si>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</si>
  <si>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</si>
  <si>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</si>
  <si>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</si>
  <si>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</si>
  <si>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</si>
  <si>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</si>
  <si>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</si>
  <si>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</si>
  <si>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</si>
  <si>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</si>
  <si>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</si>
  <si>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</si>
  <si>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</si>
  <si>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</si>
  <si>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</si>
  <si>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</si>
  <si>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</si>
  <si>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</si>
  <si>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</si>
  <si>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</si>
  <si>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</si>
  <si>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</si>
  <si>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</si>
  <si>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</si>
  <si>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</si>
  <si>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</si>
  <si>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</si>
  <si>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</si>
  <si>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</si>
  <si>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</si>
  <si>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</si>
  <si>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</si>
  <si>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</si>
  <si>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</si>
  <si>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</si>
  <si>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</si>
  <si>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</si>
  <si>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</si>
  <si>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</si>
  <si>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</si>
  <si>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</si>
  <si>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</si>
  <si>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</si>
  <si>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</si>
  <si>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</si>
  <si>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</si>
  <si>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</si>
  <si>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</si>
  <si>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</si>
  <si>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</si>
  <si>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</si>
  <si>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</si>
  <si>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</si>
  <si>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</si>
  <si>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</si>
  <si>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</si>
  <si>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</si>
  <si>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</si>
  <si>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</si>
  <si>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</si>
  <si>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</si>
  <si>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</si>
  <si>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</si>
  <si>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</si>
  <si>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</si>
  <si>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</si>
  <si>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</si>
  <si>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</si>
  <si>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</si>
  <si>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</si>
  <si>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</si>
  <si>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</si>
  <si>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</si>
  <si>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</si>
  <si>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</si>
  <si>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</si>
  <si>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</si>
  <si>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</si>
  <si>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</si>
  <si>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</si>
  <si>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</si>
  <si>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</si>
  <si>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</si>
  <si>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</si>
  <si>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</si>
  <si>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</si>
  <si>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</si>
  <si>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</si>
  <si>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</si>
  <si>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</si>
  <si>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</si>
  <si>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</si>
  <si>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</si>
  <si>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</si>
  <si>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</si>
  <si>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</si>
  <si>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</si>
  <si>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</si>
  <si>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</si>
  <si>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</si>
  <si>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</si>
  <si>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</si>
  <si>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</si>
  <si>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</si>
  <si>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</si>
  <si>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</si>
  <si>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</si>
  <si>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</si>
  <si>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</si>
  <si>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</si>
  <si>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</si>
  <si>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</si>
  <si>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</si>
  <si>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</si>
  <si>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</si>
  <si>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</si>
  <si>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</si>
  <si>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</si>
  <si>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</si>
  <si>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</si>
  <si>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</si>
  <si>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</si>
  <si>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</si>
  <si>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</si>
  <si>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</si>
  <si>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</si>
  <si>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</si>
  <si>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</si>
  <si>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</si>
  <si>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</si>
  <si>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</si>
  <si>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</si>
  <si>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</si>
  <si>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</si>
  <si>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</si>
  <si>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</si>
  <si>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</si>
  <si>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</si>
  <si>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</si>
  <si>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</si>
  <si>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</si>
  <si>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</si>
  <si>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</si>
  <si>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</si>
  <si>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</si>
  <si>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</si>
  <si>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СУДЬЯ НА ФИНИШЕ</t>
  </si>
  <si>
    <t xml:space="preserve">Ветер: </t>
  </si>
  <si>
    <t>Хабаровский край, Забайкальский край</t>
  </si>
  <si>
    <t>Юниорки 17-18 лет</t>
  </si>
  <si>
    <t>СИМАКОВА Алена</t>
  </si>
  <si>
    <t>05.11.2004</t>
  </si>
  <si>
    <t>ИВАНОВА Марианна</t>
  </si>
  <si>
    <t>06.04.2004</t>
  </si>
  <si>
    <t>Хабаровский край</t>
  </si>
  <si>
    <t>ПОЛУДНИЦЫНА Диана</t>
  </si>
  <si>
    <t>14.07.2003</t>
  </si>
  <si>
    <t>САФОНОВА Алина</t>
  </si>
  <si>
    <t>26.06.2004</t>
  </si>
  <si>
    <t>Кемеровская область</t>
  </si>
  <si>
    <t>Забайкальский край, Иркутская область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</si>
  <si>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</si>
  <si>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</si>
  <si>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40м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</si>
  <si>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57м</t>
    </r>
  </si>
  <si>
    <t>№ ВРВС: 0080611811Я</t>
  </si>
  <si>
    <t>НАЗВАНИЕ ТРАССЫ / РЕГ. НОМЕР: трасса подъезд к п. Песчанка</t>
  </si>
  <si>
    <t>14,0 км/3</t>
  </si>
  <si>
    <t>Температура: +8</t>
  </si>
  <si>
    <t>Влажность: 77%</t>
  </si>
  <si>
    <t>Осадки: н.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</si>
</sst>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38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38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38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60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54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40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0.85090216411953679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0.75661299247515779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0.51606420585075319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0.48452365087265425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0.67689917881116524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0.40434118868088176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0.7811275566878022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0.45966791359931325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0.51703104057321547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0.70556892835060048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0.14028622349520437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0.49564749320540213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0.3759296847064858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0.81995722197158838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0.11740433632520186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0.61811375846231809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0.7945206259134262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0.6505411849180005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0.40636292463071588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0.84070175896348187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0.48844161206957237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0.49494181280804539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0.21279247092682219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0.92536720844958331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0.35216700963206182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0.84132975559062129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0.68097419040269069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0.66609588236832151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6.9038355735272505E-2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0.97770900703635077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0.26793584474348708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2.972796203204453E-3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0.64426736265424556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0.97965393021462988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0.19985132367175606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0.65108497815905564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0.88824005421448726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0.36682515958265738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0.67109817246843095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5.9979126259337767E-2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0.32908802002761939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2.0353304993354082E-2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0.11171710526361012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8.6224500760266554E-2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0.49244448897415583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0.40361447438632148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6.5178753516907828E-2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0.8342857761110245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0.96334699925994471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0.50058756210163968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0.14258663213712119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0.41829061500700349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0.45023696456656959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6.3183810988849509E-2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0.73762323099955907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0.56797397210720368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0.9713448996672307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0.63047115380787844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0.81063429933032727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6.1915058465367157E-2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0.79153210560096943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0.64568347924711544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0.93013741730391253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0.34261441005514115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0.61377522772783166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0.71483352751012941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0.56199004493022919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0.257633569896493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0.23115676944801045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0.58047206660792272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0.21042570151347961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0.96891298478639987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0.92975124395207731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8.0881820701342533E-2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3.1748502356659936E-2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0.91767042313520542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0.54588789170690677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0.69767707190316408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0.25187621767695134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2.3971687104285544E-2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0.82252640527231913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0.16674018288701642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0.30111766520149641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0.25534170067123951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0.92843318784564599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0.60484572969061989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0.52464506817013667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0.53499882920388986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0.22865028700296797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0.70615241949809149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0.60205148121904706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0.68498974289110814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0.36245323924320438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5"/>
  <sheetViews>
    <sheetView tabSelected="1" view="pageBreakPreview" topLeftCell="A4" zoomScale="90" zoomScaleNormal="100" zoomScaleSheetLayoutView="90" workbookViewId="0">
      <selection activeCell="A29" sqref="A29:A32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6.75" style="65" customWidth="1"/>
    <col min="7" max="7" width="18.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190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191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39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9" t="s">
        <v>41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212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6" t="s">
        <v>192</v>
      </c>
      <c r="B13" s="72"/>
      <c r="C13" s="99"/>
      <c r="D13" s="100"/>
      <c r="E13" s="73"/>
      <c r="F13" s="144"/>
      <c r="G13" s="147" t="s">
        <v>214</v>
      </c>
      <c r="H13" s="73"/>
      <c r="I13" s="73"/>
      <c r="J13" s="73"/>
      <c r="K13" s="74"/>
      <c r="L13" s="75" t="s">
        <v>216</v>
      </c>
    </row>
    <row r="14" spans="1:12" ht="15.75" x14ac:dyDescent="0.2">
      <c r="A14" s="76" t="s">
        <v>213</v>
      </c>
      <c r="B14" s="77"/>
      <c r="C14" s="101"/>
      <c r="D14" s="102"/>
      <c r="E14" s="78"/>
      <c r="F14" s="145"/>
      <c r="G14" s="148" t="s">
        <v>215</v>
      </c>
      <c r="H14" s="78"/>
      <c r="I14" s="78"/>
      <c r="J14" s="78"/>
      <c r="K14" s="79"/>
      <c r="L14" s="149" t="s">
        <v>193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217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0" t="s">
        <v>194</v>
      </c>
      <c r="H17" s="85" t="s">
        <v>188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0" t="s">
        <v>195</v>
      </c>
      <c r="H18" s="85" t="s">
        <v>189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196</v>
      </c>
      <c r="H19" s="85" t="s">
        <v>187</v>
      </c>
      <c r="I19" s="86"/>
      <c r="J19" s="86"/>
      <c r="K19" s="152">
        <v>42</v>
      </c>
      <c r="L19" s="153" t="s">
        <v>218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8" t="s">
        <v>42</v>
      </c>
      <c r="B21" s="230" t="s">
        <v>19</v>
      </c>
      <c r="C21" s="230" t="s">
        <v>43</v>
      </c>
      <c r="D21" s="230" t="s">
        <v>20</v>
      </c>
      <c r="E21" s="230" t="s">
        <v>21</v>
      </c>
      <c r="F21" s="230" t="s">
        <v>44</v>
      </c>
      <c r="G21" s="230" t="s">
        <v>22</v>
      </c>
      <c r="H21" s="230" t="s">
        <v>45</v>
      </c>
      <c r="I21" s="230" t="s">
        <v>46</v>
      </c>
      <c r="J21" s="230" t="s">
        <v>47</v>
      </c>
      <c r="K21" s="217" t="s">
        <v>48</v>
      </c>
      <c r="L21" s="232" t="s">
        <v>23</v>
      </c>
      <c r="M21" s="215" t="s">
        <v>56</v>
      </c>
      <c r="N21" s="216" t="s">
        <v>57</v>
      </c>
    </row>
    <row r="22" spans="1:14" s="95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21.75" customHeight="1" x14ac:dyDescent="0.2">
      <c r="A23" s="160">
        <v>1</v>
      </c>
      <c r="B23" s="104">
        <v>83</v>
      </c>
      <c r="C23" s="104">
        <v>10092428553</v>
      </c>
      <c r="D23" s="105" t="s">
        <v>201</v>
      </c>
      <c r="E23" s="106" t="s">
        <v>202</v>
      </c>
      <c r="F23" s="96" t="s">
        <v>61</v>
      </c>
      <c r="G23" s="134" t="s">
        <v>199</v>
      </c>
      <c r="H23" s="179">
        <v>4.5150462962962962E-2</v>
      </c>
      <c r="I23" s="179"/>
      <c r="J23" s="143">
        <f>IFERROR($K$19*3600/(HOUR(H23)*3600+MINUTE(H23)*60+SECOND(H23)),"")</f>
        <v>38.759292489105356</v>
      </c>
      <c r="K23" s="97"/>
      <c r="L23" s="161"/>
      <c r="M23" s="103">
        <v>0.52470358796296301</v>
      </c>
      <c r="N23" s="173">
        <v>0.51249999999999596</v>
      </c>
    </row>
    <row r="24" spans="1:14" ht="21.75" customHeight="1" x14ac:dyDescent="0.2">
      <c r="A24" s="160">
        <v>2</v>
      </c>
      <c r="B24" s="104">
        <v>84</v>
      </c>
      <c r="C24" s="104">
        <v>10092004581</v>
      </c>
      <c r="D24" s="105" t="s">
        <v>203</v>
      </c>
      <c r="E24" s="106" t="s">
        <v>204</v>
      </c>
      <c r="F24" s="96" t="s">
        <v>61</v>
      </c>
      <c r="G24" s="134" t="s">
        <v>205</v>
      </c>
      <c r="H24" s="179">
        <v>4.7997685185185185E-2</v>
      </c>
      <c r="I24" s="180">
        <f t="shared" ref="I24:I26" si="0">H24-$H$23</f>
        <v>2.8472222222222232E-3</v>
      </c>
      <c r="J24" s="143">
        <f t="shared" ref="J24:J26" si="1">IFERROR($K$19*3600/(HOUR(H24)*3600+MINUTE(H24)*60+SECOND(H24)),"")</f>
        <v>36.460091632505424</v>
      </c>
      <c r="K24" s="97"/>
      <c r="L24" s="161"/>
      <c r="M24" s="103">
        <v>0.5149914351851852</v>
      </c>
      <c r="N24" s="173">
        <v>0.50277777777777399</v>
      </c>
    </row>
    <row r="25" spans="1:14" ht="21.75" customHeight="1" x14ac:dyDescent="0.2">
      <c r="A25" s="160">
        <v>3</v>
      </c>
      <c r="B25" s="104">
        <v>86</v>
      </c>
      <c r="C25" s="104">
        <v>10120236736</v>
      </c>
      <c r="D25" s="105" t="s">
        <v>208</v>
      </c>
      <c r="E25" s="106" t="s">
        <v>209</v>
      </c>
      <c r="F25" s="107" t="s">
        <v>168</v>
      </c>
      <c r="G25" s="134" t="s">
        <v>210</v>
      </c>
      <c r="H25" s="179">
        <v>5.0844907407407408E-2</v>
      </c>
      <c r="I25" s="180">
        <f t="shared" si="0"/>
        <v>5.6944444444444464E-3</v>
      </c>
      <c r="J25" s="143">
        <f t="shared" si="1"/>
        <v>34.418392897791939</v>
      </c>
      <c r="K25" s="97"/>
      <c r="L25" s="162"/>
      <c r="M25" s="103">
        <v>0.47557743055555557</v>
      </c>
      <c r="N25" s="173">
        <v>0.46319444444444402</v>
      </c>
    </row>
    <row r="26" spans="1:14" ht="21.75" customHeight="1" thickBot="1" x14ac:dyDescent="0.25">
      <c r="A26" s="163">
        <v>4</v>
      </c>
      <c r="B26" s="164">
        <v>85</v>
      </c>
      <c r="C26" s="164">
        <v>10079774905</v>
      </c>
      <c r="D26" s="165" t="s">
        <v>206</v>
      </c>
      <c r="E26" s="166" t="s">
        <v>207</v>
      </c>
      <c r="F26" s="178" t="s">
        <v>61</v>
      </c>
      <c r="G26" s="167" t="s">
        <v>211</v>
      </c>
      <c r="H26" s="181">
        <v>5.3692129629629631E-2</v>
      </c>
      <c r="I26" s="182">
        <f t="shared" si="0"/>
        <v>8.5416666666666696E-3</v>
      </c>
      <c r="J26" s="168">
        <f t="shared" si="1"/>
        <v>32.593231299849108</v>
      </c>
      <c r="K26" s="169"/>
      <c r="L26" s="170"/>
      <c r="M26" s="103">
        <v>0.50898958333333333</v>
      </c>
      <c r="N26" s="173">
        <v>0.49652777777777501</v>
      </c>
    </row>
    <row r="27" spans="1:14" ht="6.75" customHeight="1" thickTop="1" thickBot="1" x14ac:dyDescent="0.25">
      <c r="A27" s="154"/>
      <c r="B27" s="155"/>
      <c r="C27" s="155"/>
      <c r="D27" s="156"/>
      <c r="E27" s="157"/>
      <c r="F27" s="108"/>
      <c r="G27" s="158"/>
      <c r="H27" s="159"/>
      <c r="I27" s="159"/>
      <c r="J27" s="159"/>
      <c r="K27" s="159"/>
      <c r="L27" s="159"/>
    </row>
    <row r="28" spans="1:14" ht="15.75" thickTop="1" x14ac:dyDescent="0.2">
      <c r="A28" s="236" t="s">
        <v>49</v>
      </c>
      <c r="B28" s="237"/>
      <c r="C28" s="237"/>
      <c r="D28" s="237"/>
      <c r="E28" s="237"/>
      <c r="F28" s="237"/>
      <c r="G28" s="237" t="s">
        <v>50</v>
      </c>
      <c r="H28" s="237"/>
      <c r="I28" s="237"/>
      <c r="J28" s="237"/>
      <c r="K28" s="237"/>
      <c r="L28" s="238"/>
    </row>
    <row r="29" spans="1:14" x14ac:dyDescent="0.2">
      <c r="A29" s="171" t="s">
        <v>219</v>
      </c>
      <c r="B29" s="110"/>
      <c r="C29" s="111"/>
      <c r="D29" s="110"/>
      <c r="E29" s="112"/>
      <c r="F29" s="113"/>
      <c r="G29" s="114" t="s">
        <v>176</v>
      </c>
      <c r="H29" s="172">
        <v>3</v>
      </c>
      <c r="I29" s="116"/>
      <c r="J29" s="117"/>
      <c r="K29" s="135" t="s">
        <v>184</v>
      </c>
      <c r="L29" s="119">
        <f>COUNTIF(F23:F26,"ЗМС")</f>
        <v>0</v>
      </c>
    </row>
    <row r="30" spans="1:14" x14ac:dyDescent="0.2">
      <c r="A30" s="171" t="s">
        <v>220</v>
      </c>
      <c r="B30" s="110"/>
      <c r="C30" s="120"/>
      <c r="D30" s="110"/>
      <c r="E30" s="121"/>
      <c r="F30" s="122"/>
      <c r="G30" s="123" t="s">
        <v>177</v>
      </c>
      <c r="H30" s="115">
        <f>H31+H36</f>
        <v>4</v>
      </c>
      <c r="I30" s="124"/>
      <c r="J30" s="125"/>
      <c r="K30" s="135" t="s">
        <v>185</v>
      </c>
      <c r="L30" s="119">
        <f>COUNTIF(F23:F26,"МСМК")</f>
        <v>0</v>
      </c>
    </row>
    <row r="31" spans="1:14" x14ac:dyDescent="0.2">
      <c r="A31" s="171" t="s">
        <v>221</v>
      </c>
      <c r="B31" s="110"/>
      <c r="C31" s="126"/>
      <c r="D31" s="110"/>
      <c r="E31" s="121"/>
      <c r="F31" s="122"/>
      <c r="G31" s="123" t="s">
        <v>178</v>
      </c>
      <c r="H31" s="115">
        <f>H32+H33+H34+H35</f>
        <v>4</v>
      </c>
      <c r="I31" s="124"/>
      <c r="J31" s="125"/>
      <c r="K31" s="135" t="s">
        <v>186</v>
      </c>
      <c r="L31" s="119">
        <f>COUNTIF(F23:F26,"МС")</f>
        <v>0</v>
      </c>
    </row>
    <row r="32" spans="1:14" x14ac:dyDescent="0.2">
      <c r="A32" s="171" t="s">
        <v>198</v>
      </c>
      <c r="B32" s="110"/>
      <c r="C32" s="126"/>
      <c r="D32" s="110"/>
      <c r="E32" s="121"/>
      <c r="F32" s="122"/>
      <c r="G32" s="123" t="s">
        <v>179</v>
      </c>
      <c r="H32" s="115">
        <f>COUNT(A23:A134)</f>
        <v>4</v>
      </c>
      <c r="I32" s="124"/>
      <c r="J32" s="125"/>
      <c r="K32" s="118" t="s">
        <v>61</v>
      </c>
      <c r="L32" s="119">
        <f>COUNTIF(F23:F26,"КМС")</f>
        <v>3</v>
      </c>
    </row>
    <row r="33" spans="1:12" x14ac:dyDescent="0.2">
      <c r="A33" s="109"/>
      <c r="B33" s="110"/>
      <c r="C33" s="126"/>
      <c r="D33" s="110"/>
      <c r="E33" s="121"/>
      <c r="F33" s="122"/>
      <c r="G33" s="123" t="s">
        <v>180</v>
      </c>
      <c r="H33" s="115">
        <f>COUNTIF(A23:A133,"ЛИМ")</f>
        <v>0</v>
      </c>
      <c r="I33" s="124"/>
      <c r="J33" s="125"/>
      <c r="K33" s="118" t="s">
        <v>170</v>
      </c>
      <c r="L33" s="119">
        <f>COUNTIF(F23:F26,"1 СР")</f>
        <v>0</v>
      </c>
    </row>
    <row r="34" spans="1:12" x14ac:dyDescent="0.2">
      <c r="A34" s="109"/>
      <c r="B34" s="110"/>
      <c r="C34" s="110"/>
      <c r="D34" s="110"/>
      <c r="E34" s="121"/>
      <c r="F34" s="122"/>
      <c r="G34" s="123" t="s">
        <v>181</v>
      </c>
      <c r="H34" s="115">
        <f>COUNTIF(A23:A133,"НФ")</f>
        <v>0</v>
      </c>
      <c r="I34" s="124"/>
      <c r="J34" s="125"/>
      <c r="K34" s="118" t="s">
        <v>169</v>
      </c>
      <c r="L34" s="119">
        <f>COUNTIF(F23:F26,"2 СР")</f>
        <v>0</v>
      </c>
    </row>
    <row r="35" spans="1:12" x14ac:dyDescent="0.2">
      <c r="A35" s="109"/>
      <c r="B35" s="110"/>
      <c r="C35" s="110"/>
      <c r="D35" s="110"/>
      <c r="E35" s="121"/>
      <c r="F35" s="122"/>
      <c r="G35" s="123" t="s">
        <v>182</v>
      </c>
      <c r="H35" s="115">
        <f>COUNTIF(A23:A133,"ДСКВ")</f>
        <v>0</v>
      </c>
      <c r="I35" s="124"/>
      <c r="J35" s="125"/>
      <c r="K35" s="118" t="s">
        <v>168</v>
      </c>
      <c r="L35" s="119">
        <f>COUNTIF(F23:F27,"3 СР")</f>
        <v>1</v>
      </c>
    </row>
    <row r="36" spans="1:12" x14ac:dyDescent="0.2">
      <c r="A36" s="109"/>
      <c r="B36" s="110"/>
      <c r="C36" s="110"/>
      <c r="D36" s="110"/>
      <c r="E36" s="127"/>
      <c r="F36" s="128"/>
      <c r="G36" s="123" t="s">
        <v>183</v>
      </c>
      <c r="H36" s="115">
        <f>COUNTIF(A23:A133,"НС")</f>
        <v>0</v>
      </c>
      <c r="I36" s="129"/>
      <c r="J36" s="130"/>
      <c r="K36" s="135"/>
      <c r="L36" s="136"/>
    </row>
    <row r="37" spans="1:12" x14ac:dyDescent="0.2">
      <c r="A37" s="176"/>
      <c r="B37" s="174"/>
      <c r="C37" s="174"/>
      <c r="D37" s="175"/>
      <c r="E37" s="177"/>
      <c r="F37" s="137"/>
      <c r="G37" s="137"/>
      <c r="H37" s="138"/>
      <c r="I37" s="139"/>
      <c r="J37" s="140"/>
      <c r="K37" s="137"/>
      <c r="L37" s="131"/>
    </row>
    <row r="38" spans="1:12" ht="15.75" x14ac:dyDescent="0.2">
      <c r="A38" s="207" t="s">
        <v>51</v>
      </c>
      <c r="B38" s="203"/>
      <c r="C38" s="203"/>
      <c r="D38" s="203"/>
      <c r="E38" s="203" t="s">
        <v>52</v>
      </c>
      <c r="F38" s="203"/>
      <c r="G38" s="203"/>
      <c r="H38" s="203" t="s">
        <v>53</v>
      </c>
      <c r="I38" s="203"/>
      <c r="J38" s="203" t="s">
        <v>197</v>
      </c>
      <c r="K38" s="203"/>
      <c r="L38" s="205"/>
    </row>
    <row r="39" spans="1:12" x14ac:dyDescent="0.2">
      <c r="A39" s="210"/>
      <c r="B39" s="211"/>
      <c r="C39" s="211"/>
      <c r="D39" s="211"/>
      <c r="E39" s="211"/>
      <c r="F39" s="204"/>
      <c r="G39" s="204"/>
      <c r="H39" s="204"/>
      <c r="I39" s="204"/>
      <c r="J39" s="204"/>
      <c r="K39" s="204"/>
      <c r="L39" s="206"/>
    </row>
    <row r="40" spans="1:12" x14ac:dyDescent="0.2">
      <c r="A40" s="132"/>
      <c r="B40" s="141"/>
      <c r="C40" s="141"/>
      <c r="D40" s="141"/>
      <c r="E40" s="142"/>
      <c r="F40" s="141"/>
      <c r="G40" s="141"/>
      <c r="H40" s="138"/>
      <c r="I40" s="138"/>
      <c r="J40" s="141"/>
      <c r="K40" s="141"/>
      <c r="L40" s="133"/>
    </row>
    <row r="41" spans="1:12" x14ac:dyDescent="0.2">
      <c r="A41" s="132"/>
      <c r="B41" s="141"/>
      <c r="C41" s="141"/>
      <c r="D41" s="141"/>
      <c r="E41" s="142"/>
      <c r="F41" s="141"/>
      <c r="G41" s="141"/>
      <c r="H41" s="138"/>
      <c r="I41" s="138"/>
      <c r="J41" s="141"/>
      <c r="K41" s="141"/>
      <c r="L41" s="133"/>
    </row>
    <row r="42" spans="1:12" x14ac:dyDescent="0.2">
      <c r="A42" s="210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2"/>
    </row>
    <row r="43" spans="1:12" x14ac:dyDescent="0.2">
      <c r="A43" s="210"/>
      <c r="B43" s="211"/>
      <c r="C43" s="211"/>
      <c r="D43" s="211"/>
      <c r="E43" s="211"/>
      <c r="F43" s="213"/>
      <c r="G43" s="213"/>
      <c r="H43" s="213"/>
      <c r="I43" s="213"/>
      <c r="J43" s="213"/>
      <c r="K43" s="213"/>
      <c r="L43" s="214"/>
    </row>
    <row r="44" spans="1:12" ht="15" customHeight="1" thickBot="1" x14ac:dyDescent="0.25">
      <c r="A44" s="208"/>
      <c r="B44" s="209"/>
      <c r="C44" s="209"/>
      <c r="D44" s="209"/>
      <c r="E44" s="204" t="str">
        <f>G17</f>
        <v>ЖЕРЕБЦОВА М.С. (ВК, г. ЧИТА)</v>
      </c>
      <c r="F44" s="204"/>
      <c r="G44" s="204"/>
      <c r="H44" s="204" t="str">
        <f>G18</f>
        <v>КЛЮЧНИКОВА О.А. (ВК, г. ЧИТА)</v>
      </c>
      <c r="I44" s="204"/>
      <c r="J44" s="204" t="str">
        <f>G19</f>
        <v>СТАРОДУБЦЕВ А. Ю. (ВК, г. ХАБАРОВСК)</v>
      </c>
      <c r="K44" s="204"/>
      <c r="L44" s="206"/>
    </row>
    <row r="45" spans="1:12" ht="13.5" thickTop="1" x14ac:dyDescent="0.2"/>
  </sheetData>
  <sortState ref="A23:U120">
    <sortCondition ref="A23:A120"/>
  </sortState>
  <mergeCells count="41">
    <mergeCell ref="A28:F28"/>
    <mergeCell ref="G28:L28"/>
    <mergeCell ref="I21:I22"/>
    <mergeCell ref="J21:J22"/>
    <mergeCell ref="A7:L7"/>
    <mergeCell ref="H15:L15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38:I38"/>
    <mergeCell ref="H44:I44"/>
    <mergeCell ref="J38:L38"/>
    <mergeCell ref="J44:L44"/>
    <mergeCell ref="A38:D38"/>
    <mergeCell ref="A44:D44"/>
    <mergeCell ref="E38:G38"/>
    <mergeCell ref="E44:G44"/>
    <mergeCell ref="A39:E39"/>
    <mergeCell ref="F39:L39"/>
    <mergeCell ref="A42:E42"/>
    <mergeCell ref="F42:L42"/>
    <mergeCell ref="A43:E43"/>
    <mergeCell ref="F43:L43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2021-10-12T08:50:56Z</dcterms:modified>
</cp:coreProperties>
</file>