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итог гр. г. юниорки" sheetId="83" r:id="rId1"/>
  </sheets>
  <definedNames>
    <definedName name="_xlnm.Print_Titles" localSheetId="0">'итог гр. г. юниорки'!$21:$21</definedName>
    <definedName name="_xlnm.Print_Area" localSheetId="0">'итог гр. г. юниорки'!$A$1:$L$78</definedName>
  </definedNames>
  <calcPr calcId="152511"/>
</workbook>
</file>

<file path=xl/calcChain.xml><?xml version="1.0" encoding="utf-8"?>
<calcChain xmlns="http://schemas.openxmlformats.org/spreadsheetml/2006/main">
  <c r="J22" i="83" l="1"/>
  <c r="I23" i="83"/>
  <c r="J23" i="83" l="1"/>
  <c r="J24" i="83"/>
  <c r="J25" i="83"/>
  <c r="J26" i="83"/>
  <c r="J27" i="83"/>
  <c r="J28" i="83"/>
  <c r="J29" i="83"/>
  <c r="J30" i="83"/>
  <c r="J31" i="83"/>
  <c r="J32" i="83"/>
  <c r="J33" i="83"/>
  <c r="J34" i="83"/>
  <c r="J35" i="83"/>
  <c r="J36" i="83"/>
  <c r="J37" i="83"/>
  <c r="J38" i="83"/>
  <c r="J39" i="83"/>
  <c r="J40" i="83"/>
  <c r="J41" i="83"/>
  <c r="J42" i="83"/>
  <c r="J43" i="83"/>
  <c r="J44" i="83"/>
  <c r="J45" i="83"/>
  <c r="J46" i="83"/>
  <c r="J47" i="83"/>
  <c r="J48" i="83"/>
  <c r="J49" i="83"/>
  <c r="J50" i="83"/>
  <c r="J51" i="83"/>
  <c r="J52" i="83"/>
  <c r="J53" i="83"/>
  <c r="J54" i="83"/>
  <c r="J55" i="83"/>
  <c r="J56" i="83"/>
  <c r="I24" i="83"/>
  <c r="I25" i="83"/>
  <c r="I26" i="83"/>
  <c r="I27" i="83"/>
  <c r="I28" i="83"/>
  <c r="I29" i="83"/>
  <c r="I30" i="83"/>
  <c r="I31" i="83"/>
  <c r="I32" i="83"/>
  <c r="I33" i="83"/>
  <c r="I34" i="83"/>
  <c r="I35" i="83"/>
  <c r="I36" i="83"/>
  <c r="I37" i="83"/>
  <c r="I38" i="83"/>
  <c r="I39" i="83"/>
  <c r="I40" i="83"/>
  <c r="I41" i="83"/>
  <c r="I42" i="83"/>
  <c r="I43" i="83"/>
  <c r="I44" i="83"/>
  <c r="I45" i="83"/>
  <c r="I46" i="83"/>
  <c r="I47" i="83"/>
  <c r="I48" i="83"/>
  <c r="I49" i="83"/>
  <c r="I50" i="83"/>
  <c r="I51" i="83"/>
  <c r="I52" i="83"/>
  <c r="I53" i="83"/>
  <c r="I54" i="83"/>
  <c r="I55" i="83"/>
  <c r="I56" i="83"/>
  <c r="I67" i="83"/>
  <c r="I70" i="83"/>
  <c r="I69" i="83"/>
  <c r="I68" i="83"/>
  <c r="I66" i="83"/>
  <c r="L63" i="83"/>
  <c r="L64" i="83"/>
  <c r="L65" i="83"/>
  <c r="L66" i="83"/>
  <c r="L67" i="83"/>
  <c r="L68" i="83"/>
  <c r="L69" i="83"/>
  <c r="E78" i="83"/>
  <c r="H78" i="83"/>
  <c r="J78" i="83"/>
  <c r="I65" i="83" l="1"/>
  <c r="I64" i="83" s="1"/>
</calcChain>
</file>

<file path=xl/sharedStrings.xml><?xml version="1.0" encoding="utf-8"?>
<sst xmlns="http://schemas.openxmlformats.org/spreadsheetml/2006/main" count="238" uniqueCount="160">
  <si>
    <t>Министерство спорта Российской Федерации</t>
  </si>
  <si>
    <t>ТЕХНИЧЕСКИЕ ДАННЫЕ ТРАССЫ:</t>
  </si>
  <si>
    <t xml:space="preserve"> МАКСИМАЛЬНЫЙ ПЕРЕПАД (HD):</t>
  </si>
  <si>
    <t xml:space="preserve"> СУММА ПЕРЕПАДОВ (ТС):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</si>
  <si>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</si>
  <si>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</si>
  <si>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</si>
  <si>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</si>
  <si>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</si>
  <si>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</si>
  <si>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</si>
  <si>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</si>
  <si>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</si>
  <si>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</si>
  <si>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</si>
  <si>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</si>
  <si>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</si>
  <si>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КМС</t>
  </si>
  <si>
    <t>МС</t>
  </si>
  <si>
    <t>Удмуртская Республика</t>
  </si>
  <si>
    <t>по велосипедному спорту</t>
  </si>
  <si>
    <t>КОД UCI</t>
  </si>
  <si>
    <t>ТЕХНИЧЕСКИЙ ДЕЛЕГАТ ФВСР:</t>
  </si>
  <si>
    <t>ГЛАВНЫЙ СУДЬЯ:</t>
  </si>
  <si>
    <t>ГЛАВНЫЙ СЕКРЕТАРЬ:</t>
  </si>
  <si>
    <t>СУДЬЯ НА ФИНИШЕ:</t>
  </si>
  <si>
    <t>СКОРОСТЬ км/ч</t>
  </si>
  <si>
    <t>ОТСТАВАНИЕ</t>
  </si>
  <si>
    <t>ИТОГОВЫЙ ПРОТОКОЛ</t>
  </si>
  <si>
    <t>ВЫПОЛНЕНИЕ НТУ ЕВСК</t>
  </si>
  <si>
    <t>НФ</t>
  </si>
  <si>
    <t>СУДЬЯ НА ФИНИШЕ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</si>
  <si>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</si>
  <si>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</si>
  <si>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</si>
  <si>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</si>
  <si>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</si>
  <si>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</si>
  <si>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</si>
  <si>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</si>
  <si>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Лимит времени</t>
  </si>
  <si>
    <t>2 СР</t>
  </si>
  <si>
    <t>Дисквалифицировано</t>
  </si>
  <si>
    <t>3 СР</t>
  </si>
  <si>
    <t>Н. стартовало</t>
  </si>
  <si>
    <t>ТЕХНИЧЕСКИЙ ДЕЛЕГАТ</t>
  </si>
  <si>
    <t>ДАТА РОЖД.</t>
  </si>
  <si>
    <t>№ ВРВС: 0080601611Я</t>
  </si>
  <si>
    <t>ДИСТАНЦИЯ: ДЛИНА КРУГА/КРУГОВ</t>
  </si>
  <si>
    <t>Шоссе - групповая гонка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</si>
  <si>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Саранск</t>
    </r>
  </si>
  <si>
    <t>Министерство спорта и молодёжной политики Республики Мордовия</t>
  </si>
  <si>
    <t>Федерация велосипедного спорта Республики Мордовия</t>
  </si>
  <si>
    <t>Стародубцев А.Ю. / ВК, г.Хабаровск /</t>
  </si>
  <si>
    <t>Кондратьева Л.В. /ВК, г.Воронеж /</t>
  </si>
  <si>
    <t>Юдина Л.Н. /ВК, Забайкальский край /</t>
  </si>
  <si>
    <t>НАЗВАНИЕ ТРАССЫ / РЕГ. НОМЕР: Советская площадь</t>
  </si>
  <si>
    <t>Самарская область</t>
  </si>
  <si>
    <t>Республика Адыгея</t>
  </si>
  <si>
    <t>Тульская область</t>
  </si>
  <si>
    <t>Санкт-Петербург</t>
  </si>
  <si>
    <t>Омская область</t>
  </si>
  <si>
    <t>Москва</t>
  </si>
  <si>
    <t>Республика Крым</t>
  </si>
  <si>
    <t>Краснодарский край</t>
  </si>
  <si>
    <t>Ростовская область</t>
  </si>
  <si>
    <t>Свердловская область</t>
  </si>
  <si>
    <t>Хабаровский край</t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</si>
  <si>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25 ИЮНЯ 2022 ГОДА</t>
    </r>
  </si>
  <si>
    <t>№ ЕКП 2022: 5055</t>
  </si>
  <si>
    <t>Саратовская область</t>
  </si>
  <si>
    <t>26.11.2005</t>
  </si>
  <si>
    <t>20.07.2005</t>
  </si>
  <si>
    <t>Республика Татарстан</t>
  </si>
  <si>
    <t>31.08.2005</t>
  </si>
  <si>
    <t>ПЕРВЕНСТВО РОССИИ</t>
  </si>
  <si>
    <t>Юниорки 17-18 лет</t>
  </si>
  <si>
    <t>НАЧАЛО ГОНКИ: 09ч 00м</t>
  </si>
  <si>
    <t>ОКОНЧАНИЕ ГОНКИ: 11ч 24м</t>
  </si>
  <si>
    <t>13,33/6</t>
  </si>
  <si>
    <t>МАЛЬКОВА Татьяна</t>
  </si>
  <si>
    <t>26.12.2005</t>
  </si>
  <si>
    <t>ТИСЛЕНКО Елизавета</t>
  </si>
  <si>
    <t>26.08.2004</t>
  </si>
  <si>
    <t>САГДИЕВА Асия</t>
  </si>
  <si>
    <t>04.02.2005</t>
  </si>
  <si>
    <t>МУРЗИНА Ирина</t>
  </si>
  <si>
    <t>15.04.2004</t>
  </si>
  <si>
    <t>СМИРНОВА Диана</t>
  </si>
  <si>
    <t>02.06.2005</t>
  </si>
  <si>
    <t>КРАПИВИНА Дарья</t>
  </si>
  <si>
    <t>27.10.2005</t>
  </si>
  <si>
    <t>МУЧКАЕВА Людмила</t>
  </si>
  <si>
    <t>29.09.2005</t>
  </si>
  <si>
    <t>ЛЕБЕДЕВА Дарья</t>
  </si>
  <si>
    <t>БАВЫКИНА Елизавета</t>
  </si>
  <si>
    <t>26.10.2004</t>
  </si>
  <si>
    <t>СЫЧЕВА Марина</t>
  </si>
  <si>
    <t>29.07.2005</t>
  </si>
  <si>
    <t>БЕК Анастасия</t>
  </si>
  <si>
    <t>04.08.2005</t>
  </si>
  <si>
    <t>ШВАРЕВА Варвара</t>
  </si>
  <si>
    <t>12.10.2004</t>
  </si>
  <si>
    <t>ЗАБРОДИНА Дарья</t>
  </si>
  <si>
    <t>09.09.2005</t>
  </si>
  <si>
    <t>ГЕРГЕЛЬ Анастасия</t>
  </si>
  <si>
    <t>ЗАХОДЯКО Алиса</t>
  </si>
  <si>
    <t>25.11.2004</t>
  </si>
  <si>
    <t>БАБУШКИНА Оксана</t>
  </si>
  <si>
    <t>20.01.2004</t>
  </si>
  <si>
    <t>САМСОНОВА Анастасия</t>
  </si>
  <si>
    <t>04.03.2004</t>
  </si>
  <si>
    <t>ГОРОХОВА Анастасия</t>
  </si>
  <si>
    <t>25.11.2005</t>
  </si>
  <si>
    <t>СИМАКОВА Алёна</t>
  </si>
  <si>
    <t>05.11.2004</t>
  </si>
  <si>
    <t>САВЕКО Полина</t>
  </si>
  <si>
    <t>11.07.2005</t>
  </si>
  <si>
    <t>РАХМАТУЛЛИНА Дания</t>
  </si>
  <si>
    <t>06.03.2005</t>
  </si>
  <si>
    <t>КИРДИНА Виктория</t>
  </si>
  <si>
    <t>20.10.2005</t>
  </si>
  <si>
    <t>КОЗАК Вероника</t>
  </si>
  <si>
    <t>08.12.2004</t>
  </si>
  <si>
    <t>СЕМЫШЕВА Таисия</t>
  </si>
  <si>
    <t>16.06.2004</t>
  </si>
  <si>
    <t>ТИСЛЕНКО Дарья</t>
  </si>
  <si>
    <t>КИЧИГИНА Дарья</t>
  </si>
  <si>
    <t>28.10.2004</t>
  </si>
  <si>
    <t>ЛЫСОГОР Алена</t>
  </si>
  <si>
    <t>23.05.2004</t>
  </si>
  <si>
    <t>КИРИЧЕНКО Анастасия</t>
  </si>
  <si>
    <t>23.07.2005</t>
  </si>
  <si>
    <t>НЕХАЕВА Валерия</t>
  </si>
  <si>
    <t>16.02.2005</t>
  </si>
  <si>
    <t>МАХНОВА Екатерина</t>
  </si>
  <si>
    <t>16.10.2005</t>
  </si>
  <si>
    <t>КОРНЕВА Мария</t>
  </si>
  <si>
    <t>22.09.2005</t>
  </si>
  <si>
    <t>ПАХОМОВА Анастасия</t>
  </si>
  <si>
    <t>05.02.2005</t>
  </si>
  <si>
    <t>БОЛОТОВА Алёна</t>
  </si>
  <si>
    <t>21.01.2004</t>
  </si>
  <si>
    <t>ВИННИК Ангелина</t>
  </si>
  <si>
    <t>30.03.2005</t>
  </si>
  <si>
    <t>СТРИЖОВА Ксения</t>
  </si>
  <si>
    <t>22.06.2005</t>
  </si>
  <si>
    <t>Забайкальский край</t>
  </si>
  <si>
    <t>НИГМАТУЛЛИНА Рената</t>
  </si>
  <si>
    <t>19.09.2005</t>
  </si>
  <si>
    <t>ВЕРНЯЕВА Арина</t>
  </si>
  <si>
    <t>НС</t>
  </si>
  <si>
    <t>НИКИФОРОВА Александра</t>
  </si>
  <si>
    <t>25.06.2005</t>
  </si>
  <si>
    <t>МЕНЬКОВА Дарья</t>
  </si>
  <si>
    <t>15.07.2004</t>
  </si>
  <si>
    <t>Температура: +21+24</t>
  </si>
  <si>
    <t>Влажность: 53%</t>
  </si>
  <si>
    <t>Осадки: ясно</t>
  </si>
  <si>
    <t>Ветер: 4 м/с (Ю)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</si>
</sst>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0&quot; км&quot;"/>
    <numFmt numFmtId="166" formatCode="h:mm:ss.00"/>
    <numFmt numFmtId="167" formatCode="hh:mm:ss"/>
  </numFmts>
  <fonts count="4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3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6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4">
    <xf numFmtId="0" fontId="0" fillId="0" borderId="0"/>
    <xf numFmtId="0" fontId="9" fillId="0" borderId="0"/>
    <xf numFmtId="0" fontId="8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23" fillId="0" borderId="0"/>
    <xf numFmtId="0" fontId="5" fillId="3" borderId="23" applyNumberFormat="0" applyFont="0" applyAlignment="0" applyProtection="0"/>
    <xf numFmtId="0" fontId="4" fillId="0" borderId="0"/>
    <xf numFmtId="0" fontId="4" fillId="3" borderId="23" applyNumberFormat="0" applyFont="0" applyAlignment="0" applyProtection="0"/>
    <xf numFmtId="0" fontId="7" fillId="0" borderId="0"/>
    <xf numFmtId="0" fontId="24" fillId="0" borderId="0" applyNumberFormat="0" applyFill="0" applyBorder="0" applyAlignment="0" applyProtection="0"/>
    <xf numFmtId="0" fontId="25" fillId="0" borderId="24" applyNumberFormat="0" applyFill="0" applyAlignment="0" applyProtection="0"/>
    <xf numFmtId="0" fontId="26" fillId="0" borderId="25" applyNumberFormat="0" applyFill="0" applyAlignment="0" applyProtection="0"/>
    <xf numFmtId="0" fontId="27" fillId="0" borderId="26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27" applyNumberFormat="0" applyAlignment="0" applyProtection="0"/>
    <xf numFmtId="0" fontId="32" fillId="9" borderId="28" applyNumberFormat="0" applyAlignment="0" applyProtection="0"/>
    <xf numFmtId="0" fontId="33" fillId="9" borderId="27" applyNumberFormat="0" applyAlignment="0" applyProtection="0"/>
    <xf numFmtId="0" fontId="34" fillId="0" borderId="29" applyNumberFormat="0" applyFill="0" applyAlignment="0" applyProtection="0"/>
    <xf numFmtId="0" fontId="35" fillId="10" borderId="30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1" applyNumberFormat="0" applyFill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" fillId="0" borderId="0"/>
    <xf numFmtId="0" fontId="3" fillId="3" borderId="23" applyNumberFormat="0" applyFont="0" applyAlignment="0" applyProtection="0"/>
    <xf numFmtId="0" fontId="2" fillId="0" borderId="0"/>
    <xf numFmtId="0" fontId="2" fillId="3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3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9">
    <xf numFmtId="0" fontId="0" fillId="0" borderId="0" xfId="0"/>
    <xf numFmtId="0" fontId="19" fillId="0" borderId="2" xfId="2" applyFont="1" applyBorder="1" applyAlignment="1">
      <alignment horizontal="right" vertical="center"/>
    </xf>
    <xf numFmtId="0" fontId="19" fillId="0" borderId="13" xfId="2" applyFont="1" applyBorder="1" applyAlignment="1">
      <alignment horizontal="right" vertical="center"/>
    </xf>
    <xf numFmtId="0" fontId="19" fillId="0" borderId="3" xfId="2" applyFont="1" applyBorder="1" applyAlignment="1">
      <alignment horizontal="right" vertical="center"/>
    </xf>
    <xf numFmtId="0" fontId="19" fillId="0" borderId="15" xfId="2" applyFont="1" applyBorder="1" applyAlignment="1">
      <alignment horizontal="right" vertical="center"/>
    </xf>
    <xf numFmtId="0" fontId="41" fillId="0" borderId="12" xfId="0" applyFont="1" applyBorder="1" applyAlignment="1">
      <alignment vertical="center"/>
    </xf>
    <xf numFmtId="166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6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/>
    <xf numFmtId="0" fontId="17" fillId="0" borderId="2" xfId="0" applyFont="1" applyBorder="1" applyAlignment="1">
      <alignment vertical="center"/>
    </xf>
    <xf numFmtId="0" fontId="16" fillId="0" borderId="2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0" fontId="16" fillId="0" borderId="14" xfId="0" applyFont="1" applyFill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6" fillId="0" borderId="3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6" fillId="0" borderId="16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right" vertical="center"/>
    </xf>
    <xf numFmtId="165" fontId="17" fillId="0" borderId="17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49" fontId="17" fillId="0" borderId="17" xfId="0" applyNumberFormat="1" applyFont="1" applyFill="1" applyBorder="1" applyAlignment="1">
      <alignment horizontal="right" vertical="center"/>
    </xf>
    <xf numFmtId="0" fontId="16" fillId="0" borderId="16" xfId="0" applyFont="1" applyBorder="1" applyAlignment="1">
      <alignment vertical="center"/>
    </xf>
    <xf numFmtId="0" fontId="17" fillId="0" borderId="6" xfId="0" applyFont="1" applyFill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166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22" fillId="0" borderId="0" xfId="8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center" wrapText="1"/>
    </xf>
    <xf numFmtId="0" fontId="17" fillId="0" borderId="5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49" fontId="17" fillId="0" borderId="4" xfId="2" applyNumberFormat="1" applyFont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7" fillId="0" borderId="10" xfId="2" applyFont="1" applyBorder="1" applyAlignment="1">
      <alignment horizontal="center" vertical="center"/>
    </xf>
    <xf numFmtId="49" fontId="17" fillId="0" borderId="17" xfId="2" applyNumberFormat="1" applyFont="1" applyBorder="1" applyAlignment="1">
      <alignment vertical="center"/>
    </xf>
    <xf numFmtId="0" fontId="17" fillId="0" borderId="0" xfId="2" applyFont="1" applyBorder="1" applyAlignment="1">
      <alignment horizontal="center" vertical="center"/>
    </xf>
    <xf numFmtId="49" fontId="17" fillId="0" borderId="34" xfId="2" applyNumberFormat="1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7" fillId="0" borderId="3" xfId="2" applyFont="1" applyBorder="1" applyAlignment="1">
      <alignment horizontal="center" vertical="center"/>
    </xf>
    <xf numFmtId="0" fontId="44" fillId="0" borderId="3" xfId="0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49" fontId="17" fillId="0" borderId="0" xfId="2" applyNumberFormat="1" applyFont="1" applyBorder="1" applyAlignment="1">
      <alignment horizontal="left" vertical="center"/>
    </xf>
    <xf numFmtId="21" fontId="17" fillId="0" borderId="0" xfId="2" applyNumberFormat="1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21" fontId="10" fillId="0" borderId="0" xfId="2" applyNumberFormat="1" applyFont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5" fillId="0" borderId="1" xfId="13" applyFont="1" applyFill="1" applyBorder="1" applyAlignment="1">
      <alignment vertical="center" wrapText="1"/>
    </xf>
    <xf numFmtId="14" fontId="45" fillId="0" borderId="1" xfId="8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45" fillId="0" borderId="1" xfId="8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46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45" fillId="0" borderId="40" xfId="13" applyFont="1" applyFill="1" applyBorder="1" applyAlignment="1">
      <alignment vertical="center" wrapText="1"/>
    </xf>
    <xf numFmtId="14" fontId="45" fillId="0" borderId="40" xfId="8" applyNumberFormat="1" applyFont="1" applyFill="1" applyBorder="1" applyAlignment="1">
      <alignment horizontal="center" vertical="center" wrapText="1"/>
    </xf>
    <xf numFmtId="164" fontId="10" fillId="0" borderId="40" xfId="0" applyNumberFormat="1" applyFont="1" applyFill="1" applyBorder="1" applyAlignment="1">
      <alignment horizontal="center" vertical="center" wrapText="1"/>
    </xf>
    <xf numFmtId="0" fontId="45" fillId="0" borderId="40" xfId="8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 applyProtection="1">
      <alignment horizontal="center" vertical="center"/>
    </xf>
    <xf numFmtId="0" fontId="10" fillId="0" borderId="41" xfId="0" applyNumberFormat="1" applyFont="1" applyFill="1" applyBorder="1" applyAlignment="1" applyProtection="1">
      <alignment horizontal="center" vertical="center"/>
    </xf>
    <xf numFmtId="0" fontId="16" fillId="0" borderId="20" xfId="0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16" fillId="0" borderId="42" xfId="0" applyFont="1" applyBorder="1" applyAlignment="1">
      <alignment horizontal="left" vertical="center"/>
    </xf>
    <xf numFmtId="0" fontId="16" fillId="0" borderId="21" xfId="0" applyFont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right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7" xfId="3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7" fillId="0" borderId="6" xfId="2" applyFont="1" applyBorder="1" applyAlignment="1">
      <alignment horizontal="right" vertical="center"/>
    </xf>
    <xf numFmtId="0" fontId="17" fillId="0" borderId="43" xfId="2" applyFont="1" applyFill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7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167" fontId="10" fillId="0" borderId="40" xfId="0" applyNumberFormat="1" applyFont="1" applyFill="1" applyBorder="1" applyAlignment="1">
      <alignment horizontal="center" vertical="center"/>
    </xf>
    <xf numFmtId="2" fontId="10" fillId="0" borderId="40" xfId="0" applyNumberFormat="1" applyFont="1" applyBorder="1" applyAlignment="1">
      <alignment horizontal="center" vertical="center"/>
    </xf>
    <xf numFmtId="0" fontId="16" fillId="2" borderId="33" xfId="2" applyFont="1" applyFill="1" applyBorder="1" applyAlignment="1">
      <alignment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0" fillId="0" borderId="44" xfId="0" applyBorder="1" applyAlignment="1">
      <alignment horizontal="left" indent="9"/>
    </xf>
    <xf numFmtId="0" fontId="0" fillId="0" borderId="45" xfId="0" applyBorder="1" applyAlignment="1">
      <alignment horizontal="left" vertical="center" indent="10"/>
    </xf>
    <xf numFmtId="0" fontId="0" fillId="0" borderId="45" xfId="0" applyBorder="1" applyAlignment="1">
      <alignment horizontal="left" indent="9"/>
    </xf>
    <xf numFmtId="0" fontId="47" fillId="0" borderId="45" xfId="0" applyFont="1" applyBorder="1" applyAlignment="1">
      <alignment horizontal="left" indent="10"/>
    </xf>
    <xf numFmtId="167" fontId="10" fillId="0" borderId="1" xfId="0" applyNumberFormat="1" applyFont="1" applyBorder="1" applyAlignment="1">
      <alignment horizontal="center" vertical="center"/>
    </xf>
    <xf numFmtId="167" fontId="10" fillId="0" borderId="40" xfId="0" applyNumberFormat="1" applyFont="1" applyBorder="1" applyAlignment="1">
      <alignment horizontal="center" vertical="center"/>
    </xf>
    <xf numFmtId="0" fontId="19" fillId="2" borderId="5" xfId="2" applyFont="1" applyFill="1" applyBorder="1" applyAlignment="1">
      <alignment horizontal="center" vertical="center"/>
    </xf>
    <xf numFmtId="0" fontId="16" fillId="2" borderId="32" xfId="2" applyFont="1" applyFill="1" applyBorder="1" applyAlignment="1">
      <alignment horizontal="center" vertical="center"/>
    </xf>
    <xf numFmtId="0" fontId="16" fillId="2" borderId="33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6" fillId="4" borderId="21" xfId="2" applyFont="1" applyFill="1" applyBorder="1" applyAlignment="1">
      <alignment horizontal="center" vertical="center"/>
    </xf>
    <xf numFmtId="0" fontId="16" fillId="4" borderId="22" xfId="2" applyFont="1" applyFill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9" fillId="2" borderId="16" xfId="2" applyFont="1" applyFill="1" applyBorder="1" applyAlignment="1">
      <alignment horizontal="center" vertical="center"/>
    </xf>
    <xf numFmtId="0" fontId="16" fillId="4" borderId="20" xfId="2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16" fillId="2" borderId="35" xfId="2" applyFont="1" applyFill="1" applyBorder="1" applyAlignment="1">
      <alignment horizontal="center" vertical="center"/>
    </xf>
    <xf numFmtId="0" fontId="19" fillId="2" borderId="17" xfId="2" applyFont="1" applyFill="1" applyBorder="1" applyAlignment="1">
      <alignment horizontal="center" vertical="center"/>
    </xf>
  </cellXfs>
  <cellStyles count="84">
    <cellStyle name="20% — акцент1" xfId="31" builtinId="30" customBuiltin="1"/>
    <cellStyle name="20% - Акцент1 2" xfId="58"/>
    <cellStyle name="20% - Акцент1 3" xfId="72"/>
    <cellStyle name="20% — акцент2" xfId="35" builtinId="34" customBuiltin="1"/>
    <cellStyle name="20% - Акцент2 2" xfId="60"/>
    <cellStyle name="20% - Акцент2 3" xfId="74"/>
    <cellStyle name="20% — акцент3" xfId="39" builtinId="38" customBuiltin="1"/>
    <cellStyle name="20% - Акцент3 2" xfId="62"/>
    <cellStyle name="20% - Акцент3 3" xfId="76"/>
    <cellStyle name="20% — акцент4" xfId="43" builtinId="42" customBuiltin="1"/>
    <cellStyle name="20% - Акцент4 2" xfId="64"/>
    <cellStyle name="20% - Акцент4 3" xfId="78"/>
    <cellStyle name="20% — акцент5" xfId="47" builtinId="46" customBuiltin="1"/>
    <cellStyle name="20% - Акцент5 2" xfId="66"/>
    <cellStyle name="20% - Акцент5 3" xfId="80"/>
    <cellStyle name="20% — акцент6" xfId="51" builtinId="50" customBuiltin="1"/>
    <cellStyle name="20% - Акцент6 2" xfId="68"/>
    <cellStyle name="20% - Акцент6 3" xfId="82"/>
    <cellStyle name="40% — акцент1" xfId="32" builtinId="31" customBuiltin="1"/>
    <cellStyle name="40% - Акцент1 2" xfId="59"/>
    <cellStyle name="40% - Акцент1 3" xfId="73"/>
    <cellStyle name="40% — акцент2" xfId="36" builtinId="35" customBuiltin="1"/>
    <cellStyle name="40% - Акцент2 2" xfId="61"/>
    <cellStyle name="40% - Акцент2 3" xfId="75"/>
    <cellStyle name="40% — акцент3" xfId="40" builtinId="39" customBuiltin="1"/>
    <cellStyle name="40% - Акцент3 2" xfId="63"/>
    <cellStyle name="40% - Акцент3 3" xfId="77"/>
    <cellStyle name="40% — акцент4" xfId="44" builtinId="43" customBuiltin="1"/>
    <cellStyle name="40% - Акцент4 2" xfId="65"/>
    <cellStyle name="40% - Акцент4 3" xfId="79"/>
    <cellStyle name="40% — акцент5" xfId="48" builtinId="47" customBuiltin="1"/>
    <cellStyle name="40% - Акцент5 2" xfId="67"/>
    <cellStyle name="40% - Акцент5 3" xfId="81"/>
    <cellStyle name="40% — акцент6" xfId="52" builtinId="51" customBuiltin="1"/>
    <cellStyle name="40% - Акцент6 2" xfId="69"/>
    <cellStyle name="40% - Акцент6 3" xfId="83"/>
    <cellStyle name="60% — акцент1" xfId="33" builtinId="32" customBuiltin="1"/>
    <cellStyle name="60% — акцент2" xfId="37" builtinId="36" customBuiltin="1"/>
    <cellStyle name="60% — акцент3" xfId="41" builtinId="40" customBuiltin="1"/>
    <cellStyle name="60% — акцент4" xfId="45" builtinId="44" customBuiltin="1"/>
    <cellStyle name="60% — акцент5" xfId="49" builtinId="48" customBuiltin="1"/>
    <cellStyle name="60% — акцент6" xfId="53" builtinId="52" customBuiltin="1"/>
    <cellStyle name="Акцент1" xfId="30" builtinId="29" customBuiltin="1"/>
    <cellStyle name="Акцент2" xfId="34" builtinId="33" customBuiltin="1"/>
    <cellStyle name="Акцент3" xfId="38" builtinId="37" customBuiltin="1"/>
    <cellStyle name="Акцент4" xfId="42" builtinId="41" customBuiltin="1"/>
    <cellStyle name="Акцент5" xfId="46" builtinId="45" customBuiltin="1"/>
    <cellStyle name="Акцент6" xfId="50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29" builtinId="25" customBuiltin="1"/>
    <cellStyle name="Контрольная ячейка" xfId="26" builtinId="23" customBuiltin="1"/>
    <cellStyle name="Название" xfId="14" builtinId="15" customBuiltin="1"/>
    <cellStyle name="Нейтральный" xfId="21" builtinId="28" customBuiltin="1"/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 5" xfId="9"/>
    <cellStyle name="Обычный 6" xfId="11"/>
    <cellStyle name="Обычный 7" xfId="54"/>
    <cellStyle name="Обычный 8" xfId="56"/>
    <cellStyle name="Обычный 9" xfId="70"/>
    <cellStyle name="Обычный_ID4938_RS 2" xfId="13"/>
    <cellStyle name="Обычный_ID4938_RS_1" xfId="8"/>
    <cellStyle name="Обычный_Стартовый протокол Смирнов_20101106_Results" xfId="3"/>
    <cellStyle name="Плохой" xfId="20" builtinId="27" customBuiltin="1"/>
    <cellStyle name="Пояснение" xfId="28" builtinId="53" customBuiltin="1"/>
    <cellStyle name="Примечание 2" xfId="10"/>
    <cellStyle name="Примечание 3" xfId="12"/>
    <cellStyle name="Примечание 4" xfId="55"/>
    <cellStyle name="Примечание 5" xfId="57"/>
    <cellStyle name="Примечание 6" xfId="71"/>
    <cellStyle name="Связанная ячейка" xfId="25" builtinId="24" customBuiltin="1"/>
    <cellStyle name="Текст предупреждения" xfId="27" builtinId="11" customBuiltin="1"/>
    <cellStyle name="Хороший" xfId="1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226642</xdr:colOff>
      <xdr:row>0</xdr:row>
      <xdr:rowOff>81644</xdr:rowOff>
    </xdr:from>
    <xdr:ext cx="2297755" cy="612320"/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1428" y="81644"/>
          <a:ext cx="2297755" cy="61232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0</xdr:row>
      <xdr:rowOff>95250</xdr:rowOff>
    </xdr:from>
    <xdr:ext cx="1488870" cy="680356"/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95250"/>
          <a:ext cx="1488870" cy="68035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W79"/>
  <sheetViews>
    <sheetView tabSelected="1" view="pageBreakPreview" topLeftCell="A6" zoomScale="93" zoomScaleNormal="90" zoomScaleSheetLayoutView="93" workbookViewId="0">
      <selection activeCell="H58" sqref="H58"/>
    </sheetView>
  </sheetViews>
  <sheetFormatPr defaultColWidth="9.140625" defaultRowHeight="12.75" x14ac:dyDescent="0.2"/>
  <cols>
    <col min="1" max="1" width="7" style="7" customWidth="1"/>
    <col min="2" max="2" width="7.28515625" style="21" bestFit="1" customWidth="1"/>
    <col min="3" max="3" width="12.5703125" style="21" bestFit="1" customWidth="1"/>
    <col min="4" max="4" width="21.5703125" style="7" customWidth="1"/>
    <col min="5" max="5" width="11.28515625" style="7" customWidth="1"/>
    <col min="6" max="6" width="7.85546875" style="7" bestFit="1" customWidth="1"/>
    <col min="7" max="7" width="23.85546875" style="7" customWidth="1"/>
    <col min="8" max="8" width="21" style="7" customWidth="1"/>
    <col min="9" max="9" width="15.42578125" style="7" customWidth="1"/>
    <col min="10" max="10" width="10.5703125" style="7" customWidth="1"/>
    <col min="11" max="11" width="13" style="7" customWidth="1"/>
    <col min="12" max="12" width="14.85546875" style="7" customWidth="1"/>
    <col min="13" max="13" width="5.140625" style="6" customWidth="1"/>
    <col min="14" max="14" width="4.42578125" style="6" customWidth="1"/>
    <col min="15" max="15" width="4.85546875" style="7" customWidth="1"/>
    <col min="16" max="16" width="4.5703125" style="7" customWidth="1"/>
    <col min="17" max="17" width="5" style="7" customWidth="1"/>
    <col min="18" max="22" width="5.7109375" style="7" customWidth="1"/>
    <col min="23" max="16384" width="9.140625" style="7"/>
  </cols>
  <sheetData>
    <row r="1" spans="1:23" ht="21.75" customHeight="1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23" ht="21.75" customHeight="1" x14ac:dyDescent="0.2">
      <c r="A2" s="130" t="s">
        <v>51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23" ht="21.75" customHeight="1" x14ac:dyDescent="0.2">
      <c r="A3" s="130" t="s">
        <v>12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23" ht="21.75" customHeight="1" x14ac:dyDescent="0.2">
      <c r="A4" s="130" t="s">
        <v>52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23" ht="5.25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1:23" s="9" customFormat="1" ht="28.5" x14ac:dyDescent="0.2">
      <c r="A6" s="132" t="s">
        <v>75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8"/>
      <c r="N6" s="8"/>
      <c r="W6"/>
    </row>
    <row r="7" spans="1:23" s="9" customFormat="1" ht="19.5" customHeight="1" x14ac:dyDescent="0.2">
      <c r="A7" s="133" t="s">
        <v>20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8"/>
      <c r="N7" s="8"/>
    </row>
    <row r="8" spans="1:23" s="9" customFormat="1" ht="7.5" customHeight="1" thickBot="1" x14ac:dyDescent="0.2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8"/>
      <c r="N8" s="8"/>
    </row>
    <row r="9" spans="1:23" ht="19.5" customHeight="1" thickTop="1" x14ac:dyDescent="0.2">
      <c r="A9" s="134" t="s">
        <v>28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6"/>
    </row>
    <row r="10" spans="1:23" ht="18" customHeight="1" x14ac:dyDescent="0.2">
      <c r="A10" s="127" t="s">
        <v>49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9"/>
    </row>
    <row r="11" spans="1:23" ht="19.5" customHeight="1" x14ac:dyDescent="0.2">
      <c r="A11" s="127" t="s">
        <v>76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9"/>
    </row>
    <row r="12" spans="1:23" ht="15.75" x14ac:dyDescent="0.2">
      <c r="A12" s="5" t="s">
        <v>50</v>
      </c>
      <c r="B12" s="10"/>
      <c r="C12" s="10"/>
      <c r="D12" s="11"/>
      <c r="E12" s="12"/>
      <c r="F12" s="12"/>
      <c r="G12" s="13" t="s">
        <v>77</v>
      </c>
      <c r="H12" s="12"/>
      <c r="I12" s="14"/>
      <c r="J12" s="14"/>
      <c r="K12" s="1"/>
      <c r="L12" s="2" t="s">
        <v>47</v>
      </c>
    </row>
    <row r="13" spans="1:23" ht="15.75" x14ac:dyDescent="0.2">
      <c r="A13" s="15" t="s">
        <v>68</v>
      </c>
      <c r="B13" s="16"/>
      <c r="C13" s="16"/>
      <c r="D13" s="17"/>
      <c r="E13" s="17"/>
      <c r="F13" s="17"/>
      <c r="G13" s="18" t="s">
        <v>78</v>
      </c>
      <c r="H13" s="17"/>
      <c r="I13" s="19"/>
      <c r="J13" s="19"/>
      <c r="K13" s="3"/>
      <c r="L13" s="4" t="s">
        <v>69</v>
      </c>
    </row>
    <row r="14" spans="1:23" ht="6" customHeight="1" x14ac:dyDescent="0.2">
      <c r="A14" s="20"/>
      <c r="D14" s="22"/>
      <c r="I14" s="23"/>
      <c r="J14" s="23"/>
      <c r="K14" s="23"/>
      <c r="L14" s="24"/>
    </row>
    <row r="15" spans="1:23" ht="15" x14ac:dyDescent="0.2">
      <c r="A15" s="121" t="s">
        <v>11</v>
      </c>
      <c r="B15" s="122"/>
      <c r="C15" s="122"/>
      <c r="D15" s="122"/>
      <c r="E15" s="122"/>
      <c r="F15" s="122"/>
      <c r="G15" s="123"/>
      <c r="H15" s="124" t="s">
        <v>1</v>
      </c>
      <c r="I15" s="122"/>
      <c r="J15" s="122"/>
      <c r="K15" s="122"/>
      <c r="L15" s="125"/>
    </row>
    <row r="16" spans="1:23" ht="15" x14ac:dyDescent="0.2">
      <c r="A16" s="25" t="s">
        <v>22</v>
      </c>
      <c r="B16" s="26"/>
      <c r="C16" s="26"/>
      <c r="D16" s="27"/>
      <c r="E16" s="28"/>
      <c r="F16" s="27"/>
      <c r="G16" s="29"/>
      <c r="H16" s="30" t="s">
        <v>56</v>
      </c>
      <c r="I16" s="31"/>
      <c r="J16" s="31"/>
      <c r="K16" s="47"/>
      <c r="L16" s="32"/>
    </row>
    <row r="17" spans="1:14" ht="15" x14ac:dyDescent="0.2">
      <c r="A17" s="25" t="s">
        <v>23</v>
      </c>
      <c r="B17" s="47"/>
      <c r="C17" s="47"/>
      <c r="D17" s="33"/>
      <c r="F17" s="33"/>
      <c r="G17" s="93" t="s">
        <v>53</v>
      </c>
      <c r="H17" s="30" t="s">
        <v>2</v>
      </c>
      <c r="I17" s="31"/>
      <c r="J17" s="31"/>
      <c r="K17" s="47"/>
      <c r="L17" s="34"/>
    </row>
    <row r="18" spans="1:14" ht="15" x14ac:dyDescent="0.2">
      <c r="A18" s="35" t="s">
        <v>24</v>
      </c>
      <c r="B18" s="26"/>
      <c r="C18" s="26"/>
      <c r="D18" s="31"/>
      <c r="E18" s="28"/>
      <c r="F18" s="27"/>
      <c r="G18" s="36" t="s">
        <v>54</v>
      </c>
      <c r="H18" s="30" t="s">
        <v>3</v>
      </c>
      <c r="I18" s="31"/>
      <c r="J18" s="31"/>
      <c r="K18" s="47"/>
      <c r="L18" s="34"/>
    </row>
    <row r="19" spans="1:14" ht="15.75" thickBot="1" x14ac:dyDescent="0.25">
      <c r="A19" s="82" t="s">
        <v>25</v>
      </c>
      <c r="B19" s="83"/>
      <c r="C19" s="83"/>
      <c r="D19" s="84"/>
      <c r="E19" s="84"/>
      <c r="F19" s="85"/>
      <c r="G19" s="94" t="s">
        <v>55</v>
      </c>
      <c r="H19" s="86" t="s">
        <v>48</v>
      </c>
      <c r="I19" s="84"/>
      <c r="J19" s="87">
        <v>80</v>
      </c>
      <c r="K19" s="83"/>
      <c r="L19" s="88" t="s">
        <v>79</v>
      </c>
    </row>
    <row r="20" spans="1:14" ht="9" customHeight="1" thickTop="1" thickBot="1" x14ac:dyDescent="0.25">
      <c r="A20" s="20"/>
      <c r="L20" s="37"/>
    </row>
    <row r="21" spans="1:14" s="39" customFormat="1" ht="25.5" customHeight="1" thickTop="1" x14ac:dyDescent="0.2">
      <c r="A21" s="89" t="s">
        <v>8</v>
      </c>
      <c r="B21" s="90" t="s">
        <v>14</v>
      </c>
      <c r="C21" s="90" t="s">
        <v>21</v>
      </c>
      <c r="D21" s="90" t="s">
        <v>4</v>
      </c>
      <c r="E21" s="90" t="s">
        <v>46</v>
      </c>
      <c r="F21" s="90" t="s">
        <v>10</v>
      </c>
      <c r="G21" s="90" t="s">
        <v>15</v>
      </c>
      <c r="H21" s="90" t="s">
        <v>9</v>
      </c>
      <c r="I21" s="90" t="s">
        <v>27</v>
      </c>
      <c r="J21" s="90" t="s">
        <v>26</v>
      </c>
      <c r="K21" s="91" t="s">
        <v>29</v>
      </c>
      <c r="L21" s="92" t="s">
        <v>16</v>
      </c>
      <c r="M21" s="38"/>
      <c r="N21" s="38"/>
    </row>
    <row r="22" spans="1:14" ht="21.75" customHeight="1" x14ac:dyDescent="0.2">
      <c r="A22" s="65">
        <v>1</v>
      </c>
      <c r="B22" s="66">
        <v>18</v>
      </c>
      <c r="C22" s="66">
        <v>10091170179</v>
      </c>
      <c r="D22" s="67" t="s">
        <v>80</v>
      </c>
      <c r="E22" s="68" t="s">
        <v>81</v>
      </c>
      <c r="F22" s="69" t="s">
        <v>17</v>
      </c>
      <c r="G22" s="70" t="s">
        <v>60</v>
      </c>
      <c r="H22" s="63">
        <v>9.7881944444444438E-2</v>
      </c>
      <c r="I22" s="63"/>
      <c r="J22" s="64">
        <f>$J$19/(HOUR(H22)+MINUTE(H22)/60+SECOND(H22)/3600)</f>
        <v>34.054629301170628</v>
      </c>
      <c r="K22" s="72" t="s">
        <v>18</v>
      </c>
      <c r="L22" s="71"/>
    </row>
    <row r="23" spans="1:14" ht="21.75" customHeight="1" x14ac:dyDescent="0.2">
      <c r="A23" s="65">
        <v>2</v>
      </c>
      <c r="B23" s="66">
        <v>38</v>
      </c>
      <c r="C23" s="66">
        <v>10083910539</v>
      </c>
      <c r="D23" s="67" t="s">
        <v>82</v>
      </c>
      <c r="E23" s="68" t="s">
        <v>83</v>
      </c>
      <c r="F23" s="69" t="s">
        <v>18</v>
      </c>
      <c r="G23" s="70" t="s">
        <v>57</v>
      </c>
      <c r="H23" s="63">
        <v>9.7881944444444438E-2</v>
      </c>
      <c r="I23" s="110">
        <f>H23-$H$22</f>
        <v>0</v>
      </c>
      <c r="J23" s="64">
        <f t="shared" ref="J23:J56" si="0">$J$19/(HOUR(H23)+MINUTE(H23)/60+SECOND(H23)/3600)</f>
        <v>34.054629301170628</v>
      </c>
      <c r="K23" s="72" t="s">
        <v>18</v>
      </c>
      <c r="L23" s="71"/>
    </row>
    <row r="24" spans="1:14" ht="21.75" customHeight="1" x14ac:dyDescent="0.2">
      <c r="A24" s="65">
        <v>3</v>
      </c>
      <c r="B24" s="66">
        <v>14</v>
      </c>
      <c r="C24" s="66">
        <v>10101387010</v>
      </c>
      <c r="D24" s="67" t="s">
        <v>84</v>
      </c>
      <c r="E24" s="68" t="s">
        <v>85</v>
      </c>
      <c r="F24" s="69" t="s">
        <v>17</v>
      </c>
      <c r="G24" s="70" t="s">
        <v>60</v>
      </c>
      <c r="H24" s="63">
        <v>9.7881944444444438E-2</v>
      </c>
      <c r="I24" s="110">
        <f t="shared" ref="I24:I56" si="1">H24-$H$22</f>
        <v>0</v>
      </c>
      <c r="J24" s="64">
        <f t="shared" si="0"/>
        <v>34.054629301170628</v>
      </c>
      <c r="K24" s="72" t="s">
        <v>18</v>
      </c>
      <c r="L24" s="71"/>
    </row>
    <row r="25" spans="1:14" ht="21.75" customHeight="1" x14ac:dyDescent="0.2">
      <c r="A25" s="65">
        <v>4</v>
      </c>
      <c r="B25" s="66">
        <v>3</v>
      </c>
      <c r="C25" s="66">
        <v>10036077112</v>
      </c>
      <c r="D25" s="67" t="s">
        <v>86</v>
      </c>
      <c r="E25" s="68" t="s">
        <v>87</v>
      </c>
      <c r="F25" s="69" t="s">
        <v>17</v>
      </c>
      <c r="G25" s="70" t="s">
        <v>59</v>
      </c>
      <c r="H25" s="63">
        <v>9.7881944444444438E-2</v>
      </c>
      <c r="I25" s="110">
        <f t="shared" si="1"/>
        <v>0</v>
      </c>
      <c r="J25" s="64">
        <f t="shared" si="0"/>
        <v>34.054629301170628</v>
      </c>
      <c r="K25" s="72" t="s">
        <v>18</v>
      </c>
      <c r="L25" s="71"/>
    </row>
    <row r="26" spans="1:14" ht="21.75" customHeight="1" x14ac:dyDescent="0.2">
      <c r="A26" s="65">
        <v>5</v>
      </c>
      <c r="B26" s="66">
        <v>19</v>
      </c>
      <c r="C26" s="66">
        <v>10094559422</v>
      </c>
      <c r="D26" s="67" t="s">
        <v>88</v>
      </c>
      <c r="E26" s="68" t="s">
        <v>89</v>
      </c>
      <c r="F26" s="69" t="s">
        <v>17</v>
      </c>
      <c r="G26" s="70" t="s">
        <v>60</v>
      </c>
      <c r="H26" s="63">
        <v>9.7881944444444438E-2</v>
      </c>
      <c r="I26" s="110">
        <f t="shared" si="1"/>
        <v>0</v>
      </c>
      <c r="J26" s="64">
        <f t="shared" si="0"/>
        <v>34.054629301170628</v>
      </c>
      <c r="K26" s="72" t="s">
        <v>17</v>
      </c>
      <c r="L26" s="71"/>
    </row>
    <row r="27" spans="1:14" ht="21.75" customHeight="1" x14ac:dyDescent="0.2">
      <c r="A27" s="65">
        <v>6</v>
      </c>
      <c r="B27" s="66">
        <v>13</v>
      </c>
      <c r="C27" s="66">
        <v>10083214765</v>
      </c>
      <c r="D27" s="67" t="s">
        <v>90</v>
      </c>
      <c r="E27" s="68" t="s">
        <v>91</v>
      </c>
      <c r="F27" s="69" t="s">
        <v>17</v>
      </c>
      <c r="G27" s="70" t="s">
        <v>60</v>
      </c>
      <c r="H27" s="63">
        <v>9.7881944444444438E-2</v>
      </c>
      <c r="I27" s="110">
        <f t="shared" si="1"/>
        <v>0</v>
      </c>
      <c r="J27" s="64">
        <f t="shared" si="0"/>
        <v>34.054629301170628</v>
      </c>
      <c r="K27" s="72" t="s">
        <v>17</v>
      </c>
      <c r="L27" s="71"/>
    </row>
    <row r="28" spans="1:14" ht="21.75" customHeight="1" x14ac:dyDescent="0.2">
      <c r="A28" s="65">
        <v>7</v>
      </c>
      <c r="B28" s="66">
        <v>22</v>
      </c>
      <c r="C28" s="66">
        <v>10088344146</v>
      </c>
      <c r="D28" s="67" t="s">
        <v>92</v>
      </c>
      <c r="E28" s="68" t="s">
        <v>93</v>
      </c>
      <c r="F28" s="69" t="s">
        <v>17</v>
      </c>
      <c r="G28" s="70" t="s">
        <v>60</v>
      </c>
      <c r="H28" s="63">
        <v>9.7881944444444438E-2</v>
      </c>
      <c r="I28" s="110">
        <f t="shared" si="1"/>
        <v>0</v>
      </c>
      <c r="J28" s="64">
        <f t="shared" si="0"/>
        <v>34.054629301170628</v>
      </c>
      <c r="K28" s="72" t="s">
        <v>17</v>
      </c>
      <c r="L28" s="71"/>
    </row>
    <row r="29" spans="1:14" ht="21.75" customHeight="1" x14ac:dyDescent="0.2">
      <c r="A29" s="65">
        <v>8</v>
      </c>
      <c r="B29" s="66">
        <v>16</v>
      </c>
      <c r="C29" s="66">
        <v>10094394926</v>
      </c>
      <c r="D29" s="67" t="s">
        <v>94</v>
      </c>
      <c r="E29" s="68" t="s">
        <v>74</v>
      </c>
      <c r="F29" s="69" t="s">
        <v>17</v>
      </c>
      <c r="G29" s="70" t="s">
        <v>60</v>
      </c>
      <c r="H29" s="63">
        <v>9.7881944444444438E-2</v>
      </c>
      <c r="I29" s="110">
        <f t="shared" si="1"/>
        <v>0</v>
      </c>
      <c r="J29" s="64">
        <f t="shared" si="0"/>
        <v>34.054629301170628</v>
      </c>
      <c r="K29" s="72" t="s">
        <v>17</v>
      </c>
      <c r="L29" s="71"/>
    </row>
    <row r="30" spans="1:14" ht="21.75" customHeight="1" x14ac:dyDescent="0.2">
      <c r="A30" s="65">
        <v>9</v>
      </c>
      <c r="B30" s="66">
        <v>35</v>
      </c>
      <c r="C30" s="66">
        <v>10051128377</v>
      </c>
      <c r="D30" s="67" t="s">
        <v>95</v>
      </c>
      <c r="E30" s="68" t="s">
        <v>96</v>
      </c>
      <c r="F30" s="69" t="s">
        <v>17</v>
      </c>
      <c r="G30" s="70" t="s">
        <v>57</v>
      </c>
      <c r="H30" s="63">
        <v>9.7881944444444438E-2</v>
      </c>
      <c r="I30" s="110">
        <f t="shared" si="1"/>
        <v>0</v>
      </c>
      <c r="J30" s="64">
        <f t="shared" si="0"/>
        <v>34.054629301170628</v>
      </c>
      <c r="K30" s="72" t="s">
        <v>17</v>
      </c>
      <c r="L30" s="71"/>
    </row>
    <row r="31" spans="1:14" ht="21.75" customHeight="1" x14ac:dyDescent="0.2">
      <c r="A31" s="65">
        <v>10</v>
      </c>
      <c r="B31" s="66">
        <v>6</v>
      </c>
      <c r="C31" s="66">
        <v>10077687078</v>
      </c>
      <c r="D31" s="67" t="s">
        <v>97</v>
      </c>
      <c r="E31" s="68" t="s">
        <v>98</v>
      </c>
      <c r="F31" s="69" t="s">
        <v>17</v>
      </c>
      <c r="G31" s="70" t="s">
        <v>66</v>
      </c>
      <c r="H31" s="63">
        <v>9.7881944444444438E-2</v>
      </c>
      <c r="I31" s="110">
        <f t="shared" si="1"/>
        <v>0</v>
      </c>
      <c r="J31" s="64">
        <f t="shared" si="0"/>
        <v>34.054629301170628</v>
      </c>
      <c r="K31" s="72" t="s">
        <v>17</v>
      </c>
      <c r="L31" s="71"/>
    </row>
    <row r="32" spans="1:14" ht="21.75" customHeight="1" x14ac:dyDescent="0.2">
      <c r="A32" s="65">
        <v>11</v>
      </c>
      <c r="B32" s="66">
        <v>12</v>
      </c>
      <c r="C32" s="66">
        <v>10101383875</v>
      </c>
      <c r="D32" s="67" t="s">
        <v>99</v>
      </c>
      <c r="E32" s="68" t="s">
        <v>100</v>
      </c>
      <c r="F32" s="69" t="s">
        <v>17</v>
      </c>
      <c r="G32" s="70" t="s">
        <v>60</v>
      </c>
      <c r="H32" s="63">
        <v>9.7881944444444438E-2</v>
      </c>
      <c r="I32" s="110">
        <f t="shared" si="1"/>
        <v>0</v>
      </c>
      <c r="J32" s="64">
        <f t="shared" si="0"/>
        <v>34.054629301170628</v>
      </c>
      <c r="K32" s="72" t="s">
        <v>17</v>
      </c>
      <c r="L32" s="71"/>
    </row>
    <row r="33" spans="1:12" ht="21.75" customHeight="1" x14ac:dyDescent="0.2">
      <c r="A33" s="65">
        <v>12</v>
      </c>
      <c r="B33" s="66">
        <v>34</v>
      </c>
      <c r="C33" s="66">
        <v>10079773790</v>
      </c>
      <c r="D33" s="67" t="s">
        <v>101</v>
      </c>
      <c r="E33" s="68" t="s">
        <v>102</v>
      </c>
      <c r="F33" s="69" t="s">
        <v>17</v>
      </c>
      <c r="G33" s="70" t="s">
        <v>61</v>
      </c>
      <c r="H33" s="63">
        <v>9.7881944444444438E-2</v>
      </c>
      <c r="I33" s="110">
        <f t="shared" si="1"/>
        <v>0</v>
      </c>
      <c r="J33" s="64">
        <f t="shared" si="0"/>
        <v>34.054629301170628</v>
      </c>
      <c r="K33" s="72" t="s">
        <v>17</v>
      </c>
      <c r="L33" s="71"/>
    </row>
    <row r="34" spans="1:12" ht="21.75" customHeight="1" x14ac:dyDescent="0.2">
      <c r="A34" s="65">
        <v>13</v>
      </c>
      <c r="B34" s="66">
        <v>23</v>
      </c>
      <c r="C34" s="66">
        <v>10104005909</v>
      </c>
      <c r="D34" s="67" t="s">
        <v>103</v>
      </c>
      <c r="E34" s="68" t="s">
        <v>104</v>
      </c>
      <c r="F34" s="69" t="s">
        <v>17</v>
      </c>
      <c r="G34" s="70" t="s">
        <v>62</v>
      </c>
      <c r="H34" s="63">
        <v>9.7881944444444438E-2</v>
      </c>
      <c r="I34" s="110">
        <f t="shared" si="1"/>
        <v>0</v>
      </c>
      <c r="J34" s="64">
        <f t="shared" si="0"/>
        <v>34.054629301170628</v>
      </c>
      <c r="K34" s="72"/>
      <c r="L34" s="71"/>
    </row>
    <row r="35" spans="1:12" ht="21.75" customHeight="1" x14ac:dyDescent="0.2">
      <c r="A35" s="65">
        <v>14</v>
      </c>
      <c r="B35" s="66">
        <v>7</v>
      </c>
      <c r="C35" s="66">
        <v>10083185766</v>
      </c>
      <c r="D35" s="67" t="s">
        <v>105</v>
      </c>
      <c r="E35" s="68" t="s">
        <v>71</v>
      </c>
      <c r="F35" s="69" t="s">
        <v>17</v>
      </c>
      <c r="G35" s="70" t="s">
        <v>63</v>
      </c>
      <c r="H35" s="63">
        <v>9.7881944444444438E-2</v>
      </c>
      <c r="I35" s="110">
        <f t="shared" si="1"/>
        <v>0</v>
      </c>
      <c r="J35" s="64">
        <f t="shared" si="0"/>
        <v>34.054629301170628</v>
      </c>
      <c r="K35" s="72"/>
      <c r="L35" s="71"/>
    </row>
    <row r="36" spans="1:12" ht="21.75" customHeight="1" x14ac:dyDescent="0.2">
      <c r="A36" s="65">
        <v>15</v>
      </c>
      <c r="B36" s="66">
        <v>4</v>
      </c>
      <c r="C36" s="66">
        <v>10082146856</v>
      </c>
      <c r="D36" s="67" t="s">
        <v>106</v>
      </c>
      <c r="E36" s="68" t="s">
        <v>107</v>
      </c>
      <c r="F36" s="69" t="s">
        <v>17</v>
      </c>
      <c r="G36" s="70" t="s">
        <v>64</v>
      </c>
      <c r="H36" s="63">
        <v>9.7881944444444438E-2</v>
      </c>
      <c r="I36" s="110">
        <f t="shared" si="1"/>
        <v>0</v>
      </c>
      <c r="J36" s="64">
        <f t="shared" si="0"/>
        <v>34.054629301170628</v>
      </c>
      <c r="K36" s="72"/>
      <c r="L36" s="71"/>
    </row>
    <row r="37" spans="1:12" ht="21.75" customHeight="1" x14ac:dyDescent="0.2">
      <c r="A37" s="65">
        <v>16</v>
      </c>
      <c r="B37" s="66">
        <v>29</v>
      </c>
      <c r="C37" s="66">
        <v>10080173413</v>
      </c>
      <c r="D37" s="67" t="s">
        <v>108</v>
      </c>
      <c r="E37" s="68" t="s">
        <v>109</v>
      </c>
      <c r="F37" s="69" t="s">
        <v>17</v>
      </c>
      <c r="G37" s="70" t="s">
        <v>65</v>
      </c>
      <c r="H37" s="63">
        <v>9.7881944444444438E-2</v>
      </c>
      <c r="I37" s="110">
        <f t="shared" si="1"/>
        <v>0</v>
      </c>
      <c r="J37" s="64">
        <f t="shared" si="0"/>
        <v>34.054629301170628</v>
      </c>
      <c r="K37" s="72"/>
      <c r="L37" s="71"/>
    </row>
    <row r="38" spans="1:12" ht="21.75" customHeight="1" x14ac:dyDescent="0.2">
      <c r="A38" s="65">
        <v>17</v>
      </c>
      <c r="B38" s="66">
        <v>21</v>
      </c>
      <c r="C38" s="66">
        <v>10079777026</v>
      </c>
      <c r="D38" s="67" t="s">
        <v>110</v>
      </c>
      <c r="E38" s="68" t="s">
        <v>111</v>
      </c>
      <c r="F38" s="69" t="s">
        <v>17</v>
      </c>
      <c r="G38" s="70" t="s">
        <v>60</v>
      </c>
      <c r="H38" s="63">
        <v>9.7881944444444438E-2</v>
      </c>
      <c r="I38" s="110">
        <f t="shared" si="1"/>
        <v>0</v>
      </c>
      <c r="J38" s="64">
        <f t="shared" si="0"/>
        <v>34.054629301170628</v>
      </c>
      <c r="K38" s="72"/>
      <c r="L38" s="71"/>
    </row>
    <row r="39" spans="1:12" ht="21.75" customHeight="1" x14ac:dyDescent="0.2">
      <c r="A39" s="65">
        <v>18</v>
      </c>
      <c r="B39" s="66">
        <v>32</v>
      </c>
      <c r="C39" s="66">
        <v>10101512403</v>
      </c>
      <c r="D39" s="67" t="s">
        <v>112</v>
      </c>
      <c r="E39" s="68" t="s">
        <v>113</v>
      </c>
      <c r="F39" s="69" t="s">
        <v>39</v>
      </c>
      <c r="G39" s="70" t="s">
        <v>19</v>
      </c>
      <c r="H39" s="63">
        <v>9.7881944444444438E-2</v>
      </c>
      <c r="I39" s="110">
        <f t="shared" si="1"/>
        <v>0</v>
      </c>
      <c r="J39" s="64">
        <f t="shared" si="0"/>
        <v>34.054629301170628</v>
      </c>
      <c r="K39" s="72"/>
      <c r="L39" s="71"/>
    </row>
    <row r="40" spans="1:12" ht="21.75" customHeight="1" x14ac:dyDescent="0.2">
      <c r="A40" s="65">
        <v>19</v>
      </c>
      <c r="B40" s="66">
        <v>39</v>
      </c>
      <c r="C40" s="66">
        <v>10092428553</v>
      </c>
      <c r="D40" s="67" t="s">
        <v>114</v>
      </c>
      <c r="E40" s="68" t="s">
        <v>115</v>
      </c>
      <c r="F40" s="69" t="s">
        <v>17</v>
      </c>
      <c r="G40" s="70" t="s">
        <v>67</v>
      </c>
      <c r="H40" s="63">
        <v>9.7881944444444438E-2</v>
      </c>
      <c r="I40" s="110">
        <f t="shared" si="1"/>
        <v>0</v>
      </c>
      <c r="J40" s="64">
        <f t="shared" si="0"/>
        <v>34.054629301170628</v>
      </c>
      <c r="K40" s="72"/>
      <c r="L40" s="71"/>
    </row>
    <row r="41" spans="1:12" ht="21.75" customHeight="1" x14ac:dyDescent="0.2">
      <c r="A41" s="65">
        <v>20</v>
      </c>
      <c r="B41" s="66">
        <v>27</v>
      </c>
      <c r="C41" s="66">
        <v>10081174432</v>
      </c>
      <c r="D41" s="67" t="s">
        <v>116</v>
      </c>
      <c r="E41" s="68" t="s">
        <v>117</v>
      </c>
      <c r="F41" s="69" t="s">
        <v>17</v>
      </c>
      <c r="G41" s="70" t="s">
        <v>65</v>
      </c>
      <c r="H41" s="63">
        <v>9.7881944444444438E-2</v>
      </c>
      <c r="I41" s="110">
        <f t="shared" si="1"/>
        <v>0</v>
      </c>
      <c r="J41" s="64">
        <f t="shared" si="0"/>
        <v>34.054629301170628</v>
      </c>
      <c r="K41" s="72"/>
      <c r="L41" s="71"/>
    </row>
    <row r="42" spans="1:12" ht="21.75" customHeight="1" x14ac:dyDescent="0.2">
      <c r="A42" s="65">
        <v>21</v>
      </c>
      <c r="B42" s="66">
        <v>5</v>
      </c>
      <c r="C42" s="66">
        <v>10078945149</v>
      </c>
      <c r="D42" s="67" t="s">
        <v>118</v>
      </c>
      <c r="E42" s="68" t="s">
        <v>119</v>
      </c>
      <c r="F42" s="69" t="s">
        <v>17</v>
      </c>
      <c r="G42" s="70" t="s">
        <v>70</v>
      </c>
      <c r="H42" s="63">
        <v>9.7881944444444438E-2</v>
      </c>
      <c r="I42" s="110">
        <f t="shared" si="1"/>
        <v>0</v>
      </c>
      <c r="J42" s="64">
        <f t="shared" si="0"/>
        <v>34.054629301170628</v>
      </c>
      <c r="K42" s="72"/>
      <c r="L42" s="71"/>
    </row>
    <row r="43" spans="1:12" ht="21.75" customHeight="1" x14ac:dyDescent="0.2">
      <c r="A43" s="65">
        <v>22</v>
      </c>
      <c r="B43" s="66">
        <v>15</v>
      </c>
      <c r="C43" s="66">
        <v>10103547379</v>
      </c>
      <c r="D43" s="67" t="s">
        <v>120</v>
      </c>
      <c r="E43" s="68" t="s">
        <v>121</v>
      </c>
      <c r="F43" s="69" t="s">
        <v>17</v>
      </c>
      <c r="G43" s="70" t="s">
        <v>60</v>
      </c>
      <c r="H43" s="63">
        <v>9.7881944444444438E-2</v>
      </c>
      <c r="I43" s="110">
        <f t="shared" si="1"/>
        <v>0</v>
      </c>
      <c r="J43" s="64">
        <f t="shared" si="0"/>
        <v>34.054629301170628</v>
      </c>
      <c r="K43" s="72"/>
      <c r="L43" s="71"/>
    </row>
    <row r="44" spans="1:12" ht="21.75" customHeight="1" x14ac:dyDescent="0.2">
      <c r="A44" s="65">
        <v>23</v>
      </c>
      <c r="B44" s="66">
        <v>20</v>
      </c>
      <c r="C44" s="66">
        <v>10079979312</v>
      </c>
      <c r="D44" s="67" t="s">
        <v>122</v>
      </c>
      <c r="E44" s="68" t="s">
        <v>123</v>
      </c>
      <c r="F44" s="69" t="s">
        <v>17</v>
      </c>
      <c r="G44" s="70" t="s">
        <v>60</v>
      </c>
      <c r="H44" s="63">
        <v>9.7881944444444438E-2</v>
      </c>
      <c r="I44" s="110">
        <f t="shared" si="1"/>
        <v>0</v>
      </c>
      <c r="J44" s="64">
        <f t="shared" si="0"/>
        <v>34.054629301170628</v>
      </c>
      <c r="K44" s="73"/>
      <c r="L44" s="71"/>
    </row>
    <row r="45" spans="1:12" ht="21.75" customHeight="1" x14ac:dyDescent="0.2">
      <c r="A45" s="65">
        <v>24</v>
      </c>
      <c r="B45" s="66">
        <v>11</v>
      </c>
      <c r="C45" s="66">
        <v>10036027400</v>
      </c>
      <c r="D45" s="67" t="s">
        <v>124</v>
      </c>
      <c r="E45" s="68" t="s">
        <v>125</v>
      </c>
      <c r="F45" s="69" t="s">
        <v>18</v>
      </c>
      <c r="G45" s="70" t="s">
        <v>60</v>
      </c>
      <c r="H45" s="63">
        <v>9.7881944444444438E-2</v>
      </c>
      <c r="I45" s="110">
        <f t="shared" si="1"/>
        <v>0</v>
      </c>
      <c r="J45" s="64">
        <f t="shared" si="0"/>
        <v>34.054629301170628</v>
      </c>
      <c r="K45" s="73"/>
      <c r="L45" s="71"/>
    </row>
    <row r="46" spans="1:12" ht="21.75" customHeight="1" x14ac:dyDescent="0.2">
      <c r="A46" s="65">
        <v>25</v>
      </c>
      <c r="B46" s="66">
        <v>37</v>
      </c>
      <c r="C46" s="66">
        <v>10083910640</v>
      </c>
      <c r="D46" s="67" t="s">
        <v>126</v>
      </c>
      <c r="E46" s="68" t="s">
        <v>83</v>
      </c>
      <c r="F46" s="69" t="s">
        <v>17</v>
      </c>
      <c r="G46" s="70" t="s">
        <v>57</v>
      </c>
      <c r="H46" s="63">
        <v>9.7881944444444438E-2</v>
      </c>
      <c r="I46" s="110">
        <f t="shared" si="1"/>
        <v>0</v>
      </c>
      <c r="J46" s="64">
        <f t="shared" si="0"/>
        <v>34.054629301170628</v>
      </c>
      <c r="K46" s="73"/>
      <c r="L46" s="71"/>
    </row>
    <row r="47" spans="1:12" ht="21.75" customHeight="1" x14ac:dyDescent="0.2">
      <c r="A47" s="65">
        <v>26</v>
      </c>
      <c r="B47" s="66">
        <v>9</v>
      </c>
      <c r="C47" s="66">
        <v>10083877803</v>
      </c>
      <c r="D47" s="67" t="s">
        <v>127</v>
      </c>
      <c r="E47" s="68" t="s">
        <v>128</v>
      </c>
      <c r="F47" s="69" t="s">
        <v>17</v>
      </c>
      <c r="G47" s="70" t="s">
        <v>73</v>
      </c>
      <c r="H47" s="63">
        <v>9.7881944444444438E-2</v>
      </c>
      <c r="I47" s="110">
        <f t="shared" si="1"/>
        <v>0</v>
      </c>
      <c r="J47" s="64">
        <f t="shared" si="0"/>
        <v>34.054629301170628</v>
      </c>
      <c r="K47" s="73"/>
      <c r="L47" s="71"/>
    </row>
    <row r="48" spans="1:12" ht="21.75" customHeight="1" x14ac:dyDescent="0.2">
      <c r="A48" s="65">
        <v>27</v>
      </c>
      <c r="B48" s="66">
        <v>28</v>
      </c>
      <c r="C48" s="66">
        <v>10080703374</v>
      </c>
      <c r="D48" s="67" t="s">
        <v>129</v>
      </c>
      <c r="E48" s="68" t="s">
        <v>130</v>
      </c>
      <c r="F48" s="69" t="s">
        <v>17</v>
      </c>
      <c r="G48" s="70" t="s">
        <v>65</v>
      </c>
      <c r="H48" s="63">
        <v>9.7881944444444438E-2</v>
      </c>
      <c r="I48" s="110">
        <f t="shared" si="1"/>
        <v>0</v>
      </c>
      <c r="J48" s="64">
        <f t="shared" si="0"/>
        <v>34.054629301170628</v>
      </c>
      <c r="K48" s="73"/>
      <c r="L48" s="71"/>
    </row>
    <row r="49" spans="1:12" ht="21.75" customHeight="1" x14ac:dyDescent="0.2">
      <c r="A49" s="65">
        <v>28</v>
      </c>
      <c r="B49" s="66">
        <v>26</v>
      </c>
      <c r="C49" s="66">
        <v>10102491392</v>
      </c>
      <c r="D49" s="67" t="s">
        <v>131</v>
      </c>
      <c r="E49" s="68" t="s">
        <v>132</v>
      </c>
      <c r="F49" s="69" t="s">
        <v>17</v>
      </c>
      <c r="G49" s="70" t="s">
        <v>65</v>
      </c>
      <c r="H49" s="63">
        <v>9.7881944444444438E-2</v>
      </c>
      <c r="I49" s="110">
        <f t="shared" si="1"/>
        <v>0</v>
      </c>
      <c r="J49" s="64">
        <f t="shared" si="0"/>
        <v>34.054629301170628</v>
      </c>
      <c r="K49" s="73"/>
      <c r="L49" s="71"/>
    </row>
    <row r="50" spans="1:12" ht="21.75" customHeight="1" x14ac:dyDescent="0.2">
      <c r="A50" s="65">
        <v>29</v>
      </c>
      <c r="B50" s="66">
        <v>36</v>
      </c>
      <c r="C50" s="66">
        <v>10105987032</v>
      </c>
      <c r="D50" s="67" t="s">
        <v>133</v>
      </c>
      <c r="E50" s="68" t="s">
        <v>134</v>
      </c>
      <c r="F50" s="69" t="s">
        <v>17</v>
      </c>
      <c r="G50" s="70" t="s">
        <v>57</v>
      </c>
      <c r="H50" s="63">
        <v>9.7881944444444438E-2</v>
      </c>
      <c r="I50" s="110">
        <f t="shared" si="1"/>
        <v>0</v>
      </c>
      <c r="J50" s="64">
        <f t="shared" si="0"/>
        <v>34.054629301170628</v>
      </c>
      <c r="K50" s="73"/>
      <c r="L50" s="71"/>
    </row>
    <row r="51" spans="1:12" ht="21.75" customHeight="1" x14ac:dyDescent="0.2">
      <c r="A51" s="65">
        <v>30</v>
      </c>
      <c r="B51" s="66">
        <v>25</v>
      </c>
      <c r="C51" s="66">
        <v>10090445511</v>
      </c>
      <c r="D51" s="67" t="s">
        <v>135</v>
      </c>
      <c r="E51" s="68" t="s">
        <v>136</v>
      </c>
      <c r="F51" s="69" t="s">
        <v>17</v>
      </c>
      <c r="G51" s="70" t="s">
        <v>65</v>
      </c>
      <c r="H51" s="63">
        <v>9.8020833333333335E-2</v>
      </c>
      <c r="I51" s="110">
        <f t="shared" si="1"/>
        <v>1.3888888888889672E-4</v>
      </c>
      <c r="J51" s="64">
        <f t="shared" si="0"/>
        <v>34.00637619553666</v>
      </c>
      <c r="K51" s="73"/>
      <c r="L51" s="71"/>
    </row>
    <row r="52" spans="1:12" ht="21.75" customHeight="1" x14ac:dyDescent="0.2">
      <c r="A52" s="65">
        <v>31</v>
      </c>
      <c r="B52" s="66">
        <v>24</v>
      </c>
      <c r="C52" s="66">
        <v>10104007929</v>
      </c>
      <c r="D52" s="67" t="s">
        <v>137</v>
      </c>
      <c r="E52" s="68" t="s">
        <v>138</v>
      </c>
      <c r="F52" s="69" t="s">
        <v>17</v>
      </c>
      <c r="G52" s="70" t="s">
        <v>62</v>
      </c>
      <c r="H52" s="63">
        <v>9.8020833333333335E-2</v>
      </c>
      <c r="I52" s="110">
        <f t="shared" si="1"/>
        <v>1.3888888888889672E-4</v>
      </c>
      <c r="J52" s="64">
        <f t="shared" si="0"/>
        <v>34.00637619553666</v>
      </c>
      <c r="K52" s="73"/>
      <c r="L52" s="71"/>
    </row>
    <row r="53" spans="1:12" ht="21.75" customHeight="1" x14ac:dyDescent="0.2">
      <c r="A53" s="65">
        <v>32</v>
      </c>
      <c r="B53" s="66">
        <v>17</v>
      </c>
      <c r="C53" s="66">
        <v>10093565473</v>
      </c>
      <c r="D53" s="67" t="s">
        <v>139</v>
      </c>
      <c r="E53" s="68" t="s">
        <v>140</v>
      </c>
      <c r="F53" s="69" t="s">
        <v>17</v>
      </c>
      <c r="G53" s="70" t="s">
        <v>60</v>
      </c>
      <c r="H53" s="63">
        <v>9.8055555555555562E-2</v>
      </c>
      <c r="I53" s="110">
        <f t="shared" si="1"/>
        <v>1.7361111111112437E-4</v>
      </c>
      <c r="J53" s="64">
        <f t="shared" si="0"/>
        <v>33.994334277620396</v>
      </c>
      <c r="K53" s="73"/>
      <c r="L53" s="71"/>
    </row>
    <row r="54" spans="1:12" ht="21.75" customHeight="1" x14ac:dyDescent="0.2">
      <c r="A54" s="65">
        <v>33</v>
      </c>
      <c r="B54" s="66">
        <v>33</v>
      </c>
      <c r="C54" s="66">
        <v>10083179403</v>
      </c>
      <c r="D54" s="67" t="s">
        <v>141</v>
      </c>
      <c r="E54" s="68" t="s">
        <v>142</v>
      </c>
      <c r="F54" s="69" t="s">
        <v>17</v>
      </c>
      <c r="G54" s="70" t="s">
        <v>61</v>
      </c>
      <c r="H54" s="63">
        <v>9.8055555555555562E-2</v>
      </c>
      <c r="I54" s="110">
        <f t="shared" si="1"/>
        <v>1.7361111111112437E-4</v>
      </c>
      <c r="J54" s="64">
        <f t="shared" si="0"/>
        <v>33.994334277620396</v>
      </c>
      <c r="K54" s="73"/>
      <c r="L54" s="71"/>
    </row>
    <row r="55" spans="1:12" ht="21.75" customHeight="1" x14ac:dyDescent="0.2">
      <c r="A55" s="65">
        <v>34</v>
      </c>
      <c r="B55" s="66">
        <v>2</v>
      </c>
      <c r="C55" s="66">
        <v>10119756483</v>
      </c>
      <c r="D55" s="67" t="s">
        <v>143</v>
      </c>
      <c r="E55" s="68" t="s">
        <v>144</v>
      </c>
      <c r="F55" s="69" t="s">
        <v>17</v>
      </c>
      <c r="G55" s="70" t="s">
        <v>58</v>
      </c>
      <c r="H55" s="63">
        <v>9.8055555555555562E-2</v>
      </c>
      <c r="I55" s="110">
        <f t="shared" si="1"/>
        <v>1.7361111111112437E-4</v>
      </c>
      <c r="J55" s="64">
        <f t="shared" si="0"/>
        <v>33.994334277620396</v>
      </c>
      <c r="K55" s="73"/>
      <c r="L55" s="71"/>
    </row>
    <row r="56" spans="1:12" ht="21.75" customHeight="1" x14ac:dyDescent="0.2">
      <c r="A56" s="65">
        <v>35</v>
      </c>
      <c r="B56" s="66">
        <v>1</v>
      </c>
      <c r="C56" s="66">
        <v>10108261680</v>
      </c>
      <c r="D56" s="67" t="s">
        <v>145</v>
      </c>
      <c r="E56" s="68" t="s">
        <v>146</v>
      </c>
      <c r="F56" s="69" t="s">
        <v>17</v>
      </c>
      <c r="G56" s="70" t="s">
        <v>147</v>
      </c>
      <c r="H56" s="63">
        <v>0.10013888888888889</v>
      </c>
      <c r="I56" s="110">
        <f t="shared" si="1"/>
        <v>2.2569444444444503E-3</v>
      </c>
      <c r="J56" s="64">
        <f t="shared" si="0"/>
        <v>33.287101248266296</v>
      </c>
      <c r="K56" s="73"/>
      <c r="L56" s="71"/>
    </row>
    <row r="57" spans="1:12" ht="21.75" customHeight="1" x14ac:dyDescent="0.2">
      <c r="A57" s="65" t="s">
        <v>30</v>
      </c>
      <c r="B57" s="66">
        <v>10</v>
      </c>
      <c r="C57" s="66">
        <v>10104984595</v>
      </c>
      <c r="D57" s="67" t="s">
        <v>148</v>
      </c>
      <c r="E57" s="68" t="s">
        <v>149</v>
      </c>
      <c r="F57" s="69" t="s">
        <v>17</v>
      </c>
      <c r="G57" s="70" t="s">
        <v>73</v>
      </c>
      <c r="H57" s="63"/>
      <c r="I57" s="110"/>
      <c r="J57" s="64"/>
      <c r="K57" s="73"/>
      <c r="L57" s="71"/>
    </row>
    <row r="58" spans="1:12" ht="21.75" customHeight="1" x14ac:dyDescent="0.2">
      <c r="A58" s="65" t="s">
        <v>30</v>
      </c>
      <c r="B58" s="66">
        <v>31</v>
      </c>
      <c r="C58" s="66">
        <v>10116019559</v>
      </c>
      <c r="D58" s="67" t="s">
        <v>150</v>
      </c>
      <c r="E58" s="68" t="s">
        <v>72</v>
      </c>
      <c r="F58" s="69" t="s">
        <v>39</v>
      </c>
      <c r="G58" s="70" t="s">
        <v>19</v>
      </c>
      <c r="H58" s="63"/>
      <c r="I58" s="110"/>
      <c r="J58" s="64"/>
      <c r="K58" s="73"/>
      <c r="L58" s="71"/>
    </row>
    <row r="59" spans="1:12" ht="21.75" customHeight="1" x14ac:dyDescent="0.2">
      <c r="A59" s="65" t="s">
        <v>151</v>
      </c>
      <c r="B59" s="66">
        <v>8</v>
      </c>
      <c r="C59" s="66">
        <v>10076774773</v>
      </c>
      <c r="D59" s="67" t="s">
        <v>152</v>
      </c>
      <c r="E59" s="68" t="s">
        <v>153</v>
      </c>
      <c r="F59" s="69" t="s">
        <v>17</v>
      </c>
      <c r="G59" s="70" t="s">
        <v>63</v>
      </c>
      <c r="H59" s="63"/>
      <c r="I59" s="110"/>
      <c r="J59" s="64"/>
      <c r="K59" s="73"/>
      <c r="L59" s="71"/>
    </row>
    <row r="60" spans="1:12" ht="21.75" customHeight="1" thickBot="1" x14ac:dyDescent="0.25">
      <c r="A60" s="74" t="s">
        <v>151</v>
      </c>
      <c r="B60" s="75">
        <v>30</v>
      </c>
      <c r="C60" s="75">
        <v>10124277693</v>
      </c>
      <c r="D60" s="76" t="s">
        <v>154</v>
      </c>
      <c r="E60" s="77" t="s">
        <v>155</v>
      </c>
      <c r="F60" s="78" t="s">
        <v>17</v>
      </c>
      <c r="G60" s="79" t="s">
        <v>19</v>
      </c>
      <c r="H60" s="101"/>
      <c r="I60" s="111"/>
      <c r="J60" s="102"/>
      <c r="K60" s="80"/>
      <c r="L60" s="81"/>
    </row>
    <row r="61" spans="1:12" ht="9" customHeight="1" thickTop="1" thickBot="1" x14ac:dyDescent="0.25">
      <c r="A61" s="40"/>
      <c r="B61" s="41"/>
      <c r="C61" s="41"/>
      <c r="D61" s="42"/>
      <c r="E61" s="43"/>
      <c r="F61" s="44"/>
      <c r="G61" s="43"/>
      <c r="H61" s="45"/>
      <c r="I61" s="45"/>
      <c r="J61" s="45"/>
      <c r="K61" s="45"/>
      <c r="L61" s="46"/>
    </row>
    <row r="62" spans="1:12" ht="15.75" thickTop="1" x14ac:dyDescent="0.2">
      <c r="A62" s="113" t="s">
        <v>6</v>
      </c>
      <c r="B62" s="114"/>
      <c r="C62" s="114"/>
      <c r="D62" s="115"/>
      <c r="E62" s="103"/>
      <c r="F62" s="103"/>
      <c r="G62" s="103"/>
      <c r="H62" s="114" t="s">
        <v>7</v>
      </c>
      <c r="I62" s="114"/>
      <c r="J62" s="114"/>
      <c r="K62" s="114"/>
      <c r="L62" s="137"/>
    </row>
    <row r="63" spans="1:12" ht="15" x14ac:dyDescent="0.2">
      <c r="A63" s="96" t="s">
        <v>156</v>
      </c>
      <c r="B63" s="97"/>
      <c r="C63" s="98"/>
      <c r="D63" s="106"/>
      <c r="E63" s="53"/>
      <c r="F63" s="53"/>
      <c r="G63" s="48"/>
      <c r="H63" s="54" t="s">
        <v>32</v>
      </c>
      <c r="I63" s="95">
        <v>15</v>
      </c>
      <c r="J63" s="48"/>
      <c r="K63" s="54" t="s">
        <v>33</v>
      </c>
      <c r="L63" s="55">
        <f>COUNTIF(F$20:F161,"ЗМС")</f>
        <v>0</v>
      </c>
    </row>
    <row r="64" spans="1:12" ht="15" x14ac:dyDescent="0.2">
      <c r="A64" s="96" t="s">
        <v>157</v>
      </c>
      <c r="B64" s="97"/>
      <c r="C64" s="98"/>
      <c r="D64" s="107"/>
      <c r="E64" s="53"/>
      <c r="F64" s="53"/>
      <c r="G64" s="48"/>
      <c r="H64" s="49" t="s">
        <v>34</v>
      </c>
      <c r="I64" s="95">
        <f>I65+I69+I70</f>
        <v>39</v>
      </c>
      <c r="J64" s="48"/>
      <c r="K64" s="49" t="s">
        <v>35</v>
      </c>
      <c r="L64" s="50">
        <f>COUNTIF(F$20:F161,"МСМК")</f>
        <v>0</v>
      </c>
    </row>
    <row r="65" spans="1:12" ht="15" x14ac:dyDescent="0.2">
      <c r="A65" s="96" t="s">
        <v>158</v>
      </c>
      <c r="B65" s="97"/>
      <c r="C65" s="98"/>
      <c r="D65" s="108"/>
      <c r="E65" s="53"/>
      <c r="F65" s="53"/>
      <c r="G65" s="48"/>
      <c r="H65" s="49" t="s">
        <v>36</v>
      </c>
      <c r="I65" s="95">
        <f>I66+I67+I68+I69</f>
        <v>37</v>
      </c>
      <c r="J65" s="48"/>
      <c r="K65" s="49" t="s">
        <v>18</v>
      </c>
      <c r="L65" s="50">
        <f>COUNTIF(F$20:F61,"МС")</f>
        <v>2</v>
      </c>
    </row>
    <row r="66" spans="1:12" ht="15" x14ac:dyDescent="0.15">
      <c r="A66" s="96" t="s">
        <v>159</v>
      </c>
      <c r="B66" s="97"/>
      <c r="C66" s="98"/>
      <c r="D66" s="109"/>
      <c r="E66" s="53"/>
      <c r="F66" s="53"/>
      <c r="G66" s="48"/>
      <c r="H66" s="49" t="s">
        <v>37</v>
      </c>
      <c r="I66" s="95">
        <f>COUNT(A14:A61)</f>
        <v>35</v>
      </c>
      <c r="J66" s="48"/>
      <c r="K66" s="49" t="s">
        <v>17</v>
      </c>
      <c r="L66" s="50">
        <f>COUNTIF(F$19:F61,"КМС")</f>
        <v>35</v>
      </c>
    </row>
    <row r="67" spans="1:12" ht="15" x14ac:dyDescent="0.2">
      <c r="A67" s="96"/>
      <c r="B67" s="97"/>
      <c r="C67" s="98"/>
      <c r="D67" s="53"/>
      <c r="E67" s="58"/>
      <c r="F67" s="58"/>
      <c r="G67" s="48"/>
      <c r="H67" s="49" t="s">
        <v>38</v>
      </c>
      <c r="I67" s="95">
        <f>COUNTIF(A13:A60,"НФ")</f>
        <v>2</v>
      </c>
      <c r="J67" s="48"/>
      <c r="K67" s="49" t="s">
        <v>39</v>
      </c>
      <c r="L67" s="50">
        <f>COUNTIF(F$21:F162,"1 СР")</f>
        <v>2</v>
      </c>
    </row>
    <row r="68" spans="1:12" ht="15" x14ac:dyDescent="0.2">
      <c r="A68" s="99"/>
      <c r="B68" s="97"/>
      <c r="C68" s="98"/>
      <c r="D68" s="53"/>
      <c r="E68" s="58"/>
      <c r="F68" s="58"/>
      <c r="G68" s="48"/>
      <c r="H68" s="49" t="s">
        <v>40</v>
      </c>
      <c r="I68" s="95">
        <f>COUNTIF(A14:A61,"ЛИМ")</f>
        <v>0</v>
      </c>
      <c r="J68" s="48"/>
      <c r="K68" s="49" t="s">
        <v>41</v>
      </c>
      <c r="L68" s="50">
        <f>COUNTIF(F$21:F163,"2 СР")</f>
        <v>0</v>
      </c>
    </row>
    <row r="69" spans="1:12" ht="15" x14ac:dyDescent="0.2">
      <c r="A69" s="100"/>
      <c r="B69" s="97"/>
      <c r="C69" s="98"/>
      <c r="D69" s="53"/>
      <c r="E69" s="53"/>
      <c r="F69" s="53"/>
      <c r="G69" s="48"/>
      <c r="H69" s="49" t="s">
        <v>42</v>
      </c>
      <c r="I69" s="95">
        <f>COUNTIF(A14:A61,"ДСКВ")</f>
        <v>0</v>
      </c>
      <c r="J69" s="48"/>
      <c r="K69" s="49" t="s">
        <v>43</v>
      </c>
      <c r="L69" s="50">
        <f>COUNTIF(F$21:F164,"3 СР")</f>
        <v>0</v>
      </c>
    </row>
    <row r="70" spans="1:12" ht="15" x14ac:dyDescent="0.2">
      <c r="A70" s="100"/>
      <c r="B70" s="97"/>
      <c r="C70" s="98"/>
      <c r="D70" s="56"/>
      <c r="E70" s="56"/>
      <c r="F70" s="56"/>
      <c r="G70" s="57"/>
      <c r="H70" s="49" t="s">
        <v>44</v>
      </c>
      <c r="I70" s="95">
        <f>COUNTIF(A14:A61,"НС")</f>
        <v>2</v>
      </c>
      <c r="J70" s="57"/>
      <c r="K70" s="49"/>
      <c r="L70" s="52"/>
    </row>
    <row r="71" spans="1:12" ht="15" x14ac:dyDescent="0.2">
      <c r="A71" s="51"/>
      <c r="B71" s="53"/>
      <c r="C71" s="53"/>
      <c r="D71" s="53"/>
      <c r="E71" s="53"/>
      <c r="F71" s="53"/>
      <c r="G71" s="58"/>
      <c r="H71" s="59"/>
      <c r="I71" s="60"/>
      <c r="J71" s="48"/>
      <c r="K71" s="48"/>
      <c r="L71" s="61"/>
    </row>
    <row r="72" spans="1:12" ht="15.75" x14ac:dyDescent="0.2">
      <c r="A72" s="119" t="s">
        <v>45</v>
      </c>
      <c r="B72" s="112"/>
      <c r="C72" s="112"/>
      <c r="D72" s="112"/>
      <c r="E72" s="112" t="s">
        <v>13</v>
      </c>
      <c r="F72" s="112"/>
      <c r="G72" s="112"/>
      <c r="H72" s="112" t="s">
        <v>5</v>
      </c>
      <c r="I72" s="112"/>
      <c r="J72" s="112" t="s">
        <v>31</v>
      </c>
      <c r="K72" s="112"/>
      <c r="L72" s="138"/>
    </row>
    <row r="73" spans="1:12" x14ac:dyDescent="0.2">
      <c r="A73" s="126"/>
      <c r="B73" s="118"/>
      <c r="C73" s="118"/>
      <c r="D73" s="118"/>
      <c r="E73" s="118"/>
      <c r="F73" s="118"/>
      <c r="G73" s="118"/>
      <c r="H73" s="118"/>
      <c r="I73" s="118"/>
      <c r="J73" s="48"/>
      <c r="K73" s="48"/>
      <c r="L73" s="61"/>
    </row>
    <row r="74" spans="1:12" x14ac:dyDescent="0.2">
      <c r="A74" s="104"/>
      <c r="B74" s="105"/>
      <c r="C74" s="105"/>
      <c r="D74" s="105"/>
      <c r="E74" s="105"/>
      <c r="F74" s="105"/>
      <c r="G74" s="105"/>
      <c r="H74" s="105"/>
      <c r="I74" s="62"/>
      <c r="J74" s="48"/>
      <c r="K74" s="48"/>
      <c r="L74" s="61"/>
    </row>
    <row r="75" spans="1:12" x14ac:dyDescent="0.2">
      <c r="A75" s="104"/>
      <c r="B75" s="105"/>
      <c r="C75" s="105"/>
      <c r="D75" s="105"/>
      <c r="E75" s="105"/>
      <c r="F75" s="105"/>
      <c r="G75" s="105"/>
      <c r="H75" s="105"/>
      <c r="I75" s="62"/>
      <c r="J75" s="48"/>
      <c r="K75" s="48"/>
      <c r="L75" s="61"/>
    </row>
    <row r="76" spans="1:12" x14ac:dyDescent="0.2">
      <c r="A76" s="104"/>
      <c r="B76" s="105"/>
      <c r="C76" s="105"/>
      <c r="D76" s="105"/>
      <c r="E76" s="105"/>
      <c r="F76" s="105"/>
      <c r="G76" s="105"/>
      <c r="H76" s="105"/>
      <c r="I76" s="62"/>
      <c r="J76" s="48"/>
      <c r="K76" s="48"/>
      <c r="L76" s="61"/>
    </row>
    <row r="77" spans="1:12" x14ac:dyDescent="0.2">
      <c r="A77" s="104"/>
      <c r="B77" s="105"/>
      <c r="C77" s="105"/>
      <c r="D77" s="105"/>
      <c r="E77" s="105"/>
      <c r="F77" s="105"/>
      <c r="G77" s="105"/>
      <c r="H77" s="105"/>
      <c r="I77" s="62"/>
      <c r="J77" s="48"/>
      <c r="K77" s="48"/>
      <c r="L77" s="61"/>
    </row>
    <row r="78" spans="1:12" ht="15.75" thickBot="1" x14ac:dyDescent="0.25">
      <c r="A78" s="120"/>
      <c r="B78" s="116"/>
      <c r="C78" s="116"/>
      <c r="D78" s="116"/>
      <c r="E78" s="116" t="str">
        <f>G17</f>
        <v>Стародубцев А.Ю. / ВК, г.Хабаровск /</v>
      </c>
      <c r="F78" s="116"/>
      <c r="G78" s="116"/>
      <c r="H78" s="116" t="str">
        <f>G18</f>
        <v>Кондратьева Л.В. /ВК, г.Воронеж /</v>
      </c>
      <c r="I78" s="116"/>
      <c r="J78" s="116" t="str">
        <f>G19</f>
        <v>Юдина Л.Н. /ВК, Забайкальский край /</v>
      </c>
      <c r="K78" s="116"/>
      <c r="L78" s="117"/>
    </row>
    <row r="79" spans="1:12" ht="13.5" thickTop="1" x14ac:dyDescent="0.2"/>
  </sheetData>
  <sortState ref="A24:P69">
    <sortCondition ref="A24:A69"/>
  </sortState>
  <mergeCells count="25">
    <mergeCell ref="A15:G15"/>
    <mergeCell ref="H15:L15"/>
    <mergeCell ref="A73:E73"/>
    <mergeCell ref="A11:L11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H62:L62"/>
    <mergeCell ref="J72:L72"/>
    <mergeCell ref="E72:G72"/>
    <mergeCell ref="H72:I72"/>
    <mergeCell ref="A62:D62"/>
    <mergeCell ref="J78:L78"/>
    <mergeCell ref="E78:G78"/>
    <mergeCell ref="H78:I78"/>
    <mergeCell ref="F73:I73"/>
    <mergeCell ref="A72:D72"/>
    <mergeCell ref="A78:D78"/>
  </mergeCells>
  <printOptions horizontalCentered="1"/>
  <pageMargins left="0.19685039370078741" right="0.19685039370078741" top="0.31496062992125984" bottom="0.39370078740157483" header="0.15748031496062992" footer="0.11811023622047245"/>
  <pageSetup paperSize="256" scale="88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гр. г. юниорки</vt:lpstr>
      <vt:lpstr>'итог гр. г. юниорки'!Заголовки_для_печати</vt:lpstr>
      <vt:lpstr>'итог гр. г. юниорки'!Область_печати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2022-06-06T08:34:33Z</cp:lastPrinted>
  <dcterms:created xsi:type="dcterms:W3CDTF">1996-10-08T23:32:33Z</dcterms:created>
  <dcterms:modified xsi:type="dcterms:W3CDTF">2022-06-28T11:37:47Z</dcterms:modified>
</cp:coreProperties>
</file>