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ФИНАЛ Ю15-16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'ФИНАЛ Ю15-16'!$A$1:$O$72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H72" i="1"/>
  <c r="E72" i="1"/>
  <c r="J65" i="1"/>
  <c r="H65" i="1"/>
  <c r="J64" i="1"/>
  <c r="H64" i="1"/>
  <c r="J63" i="1"/>
  <c r="H63" i="1"/>
  <c r="J62" i="1"/>
  <c r="H62" i="1"/>
  <c r="H61" i="1" s="1"/>
  <c r="H60" i="1" s="1"/>
  <c r="J61" i="1"/>
  <c r="J60" i="1"/>
  <c r="J59" i="1"/>
  <c r="M39" i="1"/>
  <c r="M36" i="1"/>
  <c r="M32" i="1"/>
  <c r="M31" i="1"/>
  <c r="M30" i="1"/>
  <c r="M29" i="1"/>
  <c r="M28" i="1"/>
  <c r="M25" i="1"/>
  <c r="M23" i="1"/>
  <c r="M24" i="1" s="1"/>
</calcChain>
</file>

<file path=xl/sharedStrings.xml><?xml version="1.0" encoding="utf-8"?>
<sst xmlns="http://schemas.openxmlformats.org/spreadsheetml/2006/main" count="182" uniqueCount="100">
  <si>
    <t>Министерство спорта Российской Федерации</t>
  </si>
  <si>
    <t>Федерация велосипедного спорта России</t>
  </si>
  <si>
    <t>ПЕРВЕНСТВО РОССИИ</t>
  </si>
  <si>
    <t>по велосипедному спорту</t>
  </si>
  <si>
    <t>ИТОГОВЫЙ ПРОТОКОЛ</t>
  </si>
  <si>
    <t>трек - командная гонка преследования 4 км</t>
  </si>
  <si>
    <t>Юноши 15-16 лет</t>
  </si>
  <si>
    <t/>
  </si>
  <si>
    <t>МЕСТО ПРОВЕДЕНИЯ: г. Санкт-Петербург</t>
  </si>
  <si>
    <t>№ ВРВС: 0080391611Я</t>
  </si>
  <si>
    <t>ДАТА ПРОВЕДЕНИЯ: 15 Октября 2024 года</t>
  </si>
  <si>
    <t>№ ЕКП 2024: 2008780022017488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</si>
  <si>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</si>
  <si>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</si>
  <si>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</si>
  <si>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</si>
  <si>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 xml:space="preserve">Валова А.С. (ВК, г. САНКТ -ПЕТЕРБУРГ) </t>
  </si>
  <si>
    <t>ПОКРЫТИЕ ТРЕКА: дерево</t>
  </si>
  <si>
    <t>ГЛАВНЫЙ СЕКРЕТАРЬ:</t>
  </si>
  <si>
    <t xml:space="preserve">Михайлова И.Н. (ВК, г. САНКТ -ПЕТЕРБУРГ) </t>
  </si>
  <si>
    <t>ДЛИНА ТРЕКА: 250 м</t>
  </si>
  <si>
    <t>СУДЬЯ НА ФИНИШЕ:</t>
  </si>
  <si>
    <t xml:space="preserve">Соловьев Г.Н. (ВК, г. САНКТ- ПЕТЕРБУРГ) </t>
  </si>
  <si>
    <t>ДИСТАНЦИЯ: ДЛИНА КРУГА/КРУГОВ</t>
  </si>
  <si>
    <t>0,250/16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</si>
  <si>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</si>
  <si>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</si>
  <si>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</si>
  <si>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</si>
  <si>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</si>
  <si>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</si>
  <si>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</si>
  <si>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</si>
  <si>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</si>
  <si>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</si>
  <si>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</si>
  <si>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</si>
  <si>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0-1000 м</t>
  </si>
  <si>
    <t>1000-2000 м</t>
  </si>
  <si>
    <t>2000-3000 м</t>
  </si>
  <si>
    <t>3000-4000 м</t>
  </si>
  <si>
    <t>Яковлев Матвей</t>
  </si>
  <si>
    <t>МС</t>
  </si>
  <si>
    <t>Санкт-Петербург</t>
  </si>
  <si>
    <t>КМС</t>
  </si>
  <si>
    <t>Новолодский Ростислав</t>
  </si>
  <si>
    <t>Свиловский Денис</t>
  </si>
  <si>
    <t>Вешняков Даниил</t>
  </si>
  <si>
    <t>Клишов Николай</t>
  </si>
  <si>
    <t>Зырянов Кирилл</t>
  </si>
  <si>
    <t>1 СР</t>
  </si>
  <si>
    <t>Смирнов Андрей</t>
  </si>
  <si>
    <t>Скорняков Борис</t>
  </si>
  <si>
    <t>Константинов Феликс</t>
  </si>
  <si>
    <t>Яцина Артем</t>
  </si>
  <si>
    <t>Петухов Максим</t>
  </si>
  <si>
    <t>Курьянов Никита</t>
  </si>
  <si>
    <t>Васильев Олег</t>
  </si>
  <si>
    <t>2 СР</t>
  </si>
  <si>
    <t>Маликов Руслан</t>
  </si>
  <si>
    <t>Гарбуз Даниил</t>
  </si>
  <si>
    <t>Михайлов Даниил</t>
  </si>
  <si>
    <t>Костыря Егор</t>
  </si>
  <si>
    <t>Круглов Сергей</t>
  </si>
  <si>
    <t>Гунин Вячеслав</t>
  </si>
  <si>
    <t>Никонов Михаил</t>
  </si>
  <si>
    <t>Дерюшев Арсений</t>
  </si>
  <si>
    <t>Новолодский Дмитрий</t>
  </si>
  <si>
    <t>3 СР</t>
  </si>
  <si>
    <t>Клюев Артем</t>
  </si>
  <si>
    <t>Гречишкин Кирилл</t>
  </si>
  <si>
    <t>Сысоев Игнат</t>
  </si>
  <si>
    <t>Кезерев Николай</t>
  </si>
  <si>
    <t>Ленинградская область</t>
  </si>
  <si>
    <t>Степанов Тарас</t>
  </si>
  <si>
    <t>Кожухов Арсений</t>
  </si>
  <si>
    <t>Ломов Кирилл</t>
  </si>
  <si>
    <t>Михеев Арсений</t>
  </si>
  <si>
    <t>Базганов Кирилл</t>
  </si>
  <si>
    <t>Фоменко Тимофей</t>
  </si>
  <si>
    <t>Смирнов Владимир</t>
  </si>
  <si>
    <t>ПОГОДНЫЕ УСЛОВИЯ</t>
  </si>
  <si>
    <t>СТАТИСТИКА ГОНКИ</t>
  </si>
  <si>
    <t>Температура: +27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</si>
  <si>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</si>
  <si>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</si>
  <si>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</si>
  <si>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</si>
  <si>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</si>
  <si>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</si>
  <si>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</si>
  <si>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</si>
  <si>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</si>
  <si>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</si>
  <si>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ГЛАВНЫЙ СУДЬЯ</t>
  </si>
  <si>
    <t>ГЛАВНЫЙ СЕКРЕТАРЬ</t>
  </si>
  <si>
    <t>СУДЬЯ НА ФИНИШЕ</t>
  </si>
  <si>
    <t>ФИНАЛ</t>
  </si>
  <si>
    <t>КВАЛИФИКАЦИЯ</t>
  </si>
  <si>
    <t>Свиловский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</si>
</sst>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"/>
    <numFmt numFmtId="166" formatCode="m:ss.00"/>
    <numFmt numFmtId="167" formatCode="m:ss.000"/>
  </numFmts>
  <fonts count="25" x14ac:knownFonts="1">
    <font>
      <sz val="10"/>
      <name val="Arial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7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9" fillId="0" borderId="0"/>
  </cellStyleXfs>
  <cellXfs count="215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center" vertical="center"/>
    </xf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12" fillId="0" borderId="14" xfId="1" applyNumberFormat="1" applyFont="1" applyBorder="1" applyAlignment="1">
      <alignment vertical="center"/>
    </xf>
    <xf numFmtId="0" fontId="8" fillId="0" borderId="15" xfId="0" applyFont="1" applyFill="1" applyBorder="1" applyAlignment="1">
      <alignment horizontal="right"/>
    </xf>
    <xf numFmtId="0" fontId="12" fillId="0" borderId="14" xfId="1" applyFont="1" applyBorder="1" applyAlignment="1">
      <alignment horizontal="center" vertical="center"/>
    </xf>
    <xf numFmtId="0" fontId="12" fillId="0" borderId="14" xfId="1" applyFont="1" applyBorder="1" applyAlignment="1">
      <alignment vertical="center"/>
    </xf>
    <xf numFmtId="14" fontId="12" fillId="0" borderId="18" xfId="1" applyNumberFormat="1" applyFont="1" applyBorder="1" applyAlignment="1">
      <alignment vertical="center"/>
    </xf>
    <xf numFmtId="164" fontId="11" fillId="0" borderId="16" xfId="1" applyNumberFormat="1" applyFont="1" applyBorder="1" applyAlignment="1">
      <alignment horizontal="left" vertical="center"/>
    </xf>
    <xf numFmtId="164" fontId="11" fillId="0" borderId="14" xfId="1" applyNumberFormat="1" applyFont="1" applyBorder="1" applyAlignment="1">
      <alignment horizontal="left" vertical="center"/>
    </xf>
    <xf numFmtId="165" fontId="13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horizontal="center" vertical="center"/>
    </xf>
    <xf numFmtId="14" fontId="12" fillId="0" borderId="3" xfId="1" applyNumberFormat="1" applyFont="1" applyBorder="1" applyAlignment="1">
      <alignment vertical="center"/>
    </xf>
    <xf numFmtId="164" fontId="12" fillId="0" borderId="3" xfId="1" applyNumberFormat="1" applyFont="1" applyBorder="1" applyAlignment="1">
      <alignment horizontal="center" vertical="center"/>
    </xf>
    <xf numFmtId="2" fontId="12" fillId="0" borderId="3" xfId="1" applyNumberFormat="1" applyFont="1" applyBorder="1" applyAlignment="1">
      <alignment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0" fontId="1" fillId="0" borderId="0" xfId="1" applyBorder="1"/>
    <xf numFmtId="0" fontId="12" fillId="0" borderId="29" xfId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17" fillId="0" borderId="30" xfId="1" applyFont="1" applyBorder="1" applyAlignment="1">
      <alignment horizontal="left" vertical="center"/>
    </xf>
    <xf numFmtId="14" fontId="17" fillId="0" borderId="30" xfId="1" applyNumberFormat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166" fontId="6" fillId="0" borderId="31" xfId="0" applyNumberFormat="1" applyFont="1" applyBorder="1" applyAlignment="1">
      <alignment horizontal="center" vertical="center"/>
    </xf>
    <xf numFmtId="166" fontId="10" fillId="0" borderId="32" xfId="1" applyNumberFormat="1" applyFont="1" applyBorder="1" applyAlignment="1">
      <alignment horizontal="center" vertical="center"/>
    </xf>
    <xf numFmtId="166" fontId="10" fillId="0" borderId="31" xfId="1" applyNumberFormat="1" applyFont="1" applyBorder="1" applyAlignment="1">
      <alignment horizontal="center" vertical="center"/>
    </xf>
    <xf numFmtId="167" fontId="18" fillId="0" borderId="30" xfId="0" applyNumberFormat="1" applyFont="1" applyBorder="1" applyAlignment="1">
      <alignment horizontal="center" vertical="center"/>
    </xf>
    <xf numFmtId="2" fontId="10" fillId="0" borderId="33" xfId="1" applyNumberFormat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21" fillId="0" borderId="3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4" fontId="17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166" fontId="6" fillId="0" borderId="36" xfId="0" applyNumberFormat="1" applyFont="1" applyBorder="1" applyAlignment="1">
      <alignment horizontal="center" vertical="center"/>
    </xf>
    <xf numFmtId="166" fontId="10" fillId="0" borderId="36" xfId="1" applyNumberFormat="1" applyFont="1" applyBorder="1" applyAlignment="1">
      <alignment horizontal="center" vertical="center"/>
    </xf>
    <xf numFmtId="167" fontId="6" fillId="0" borderId="37" xfId="0" applyNumberFormat="1" applyFont="1" applyBorder="1" applyAlignment="1">
      <alignment horizontal="center" vertical="center"/>
    </xf>
    <xf numFmtId="166" fontId="22" fillId="0" borderId="38" xfId="1" applyNumberFormat="1" applyFont="1" applyBorder="1" applyAlignment="1">
      <alignment horizontal="center" vertical="center"/>
    </xf>
    <xf numFmtId="2" fontId="22" fillId="0" borderId="39" xfId="1" applyNumberFormat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 wrapText="1"/>
    </xf>
    <xf numFmtId="166" fontId="22" fillId="0" borderId="36" xfId="1" applyNumberFormat="1" applyFont="1" applyBorder="1" applyAlignment="1">
      <alignment horizontal="center" vertical="center"/>
    </xf>
    <xf numFmtId="166" fontId="22" fillId="0" borderId="37" xfId="1" applyNumberFormat="1" applyFont="1" applyBorder="1" applyAlignment="1">
      <alignment horizontal="center" vertical="center"/>
    </xf>
    <xf numFmtId="2" fontId="23" fillId="0" borderId="39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7" fillId="0" borderId="38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17" fillId="0" borderId="42" xfId="1" applyFont="1" applyBorder="1" applyAlignment="1">
      <alignment horizontal="left" vertical="center"/>
    </xf>
    <xf numFmtId="14" fontId="17" fillId="0" borderId="42" xfId="1" applyNumberFormat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166" fontId="22" fillId="0" borderId="44" xfId="1" applyNumberFormat="1" applyFont="1" applyBorder="1" applyAlignment="1">
      <alignment horizontal="center" vertical="center"/>
    </xf>
    <xf numFmtId="166" fontId="22" fillId="0" borderId="45" xfId="1" applyNumberFormat="1" applyFont="1" applyBorder="1" applyAlignment="1">
      <alignment horizontal="center" vertical="center"/>
    </xf>
    <xf numFmtId="166" fontId="22" fillId="0" borderId="46" xfId="1" applyNumberFormat="1" applyFont="1" applyBorder="1" applyAlignment="1">
      <alignment horizontal="center" vertical="center"/>
    </xf>
    <xf numFmtId="2" fontId="23" fillId="0" borderId="47" xfId="1" applyNumberFormat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166" fontId="6" fillId="0" borderId="31" xfId="0" applyNumberFormat="1" applyFont="1" applyFill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21" fillId="0" borderId="39" xfId="1" applyNumberFormat="1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 wrapText="1"/>
    </xf>
    <xf numFmtId="0" fontId="17" fillId="0" borderId="48" xfId="1" applyFont="1" applyBorder="1" applyAlignment="1">
      <alignment horizontal="left" vertical="center"/>
    </xf>
    <xf numFmtId="14" fontId="17" fillId="0" borderId="48" xfId="1" applyNumberFormat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2" fontId="22" fillId="0" borderId="47" xfId="1" applyNumberFormat="1" applyFont="1" applyBorder="1" applyAlignment="1">
      <alignment horizontal="center" vertical="center"/>
    </xf>
    <xf numFmtId="167" fontId="21" fillId="0" borderId="47" xfId="1" applyNumberFormat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10" fillId="0" borderId="34" xfId="1" applyNumberFormat="1" applyFont="1" applyBorder="1" applyAlignment="1">
      <alignment horizontal="center" vertical="center"/>
    </xf>
    <xf numFmtId="166" fontId="6" fillId="0" borderId="37" xfId="0" applyNumberFormat="1" applyFont="1" applyFill="1" applyBorder="1" applyAlignment="1">
      <alignment horizontal="center" vertical="center"/>
    </xf>
    <xf numFmtId="167" fontId="18" fillId="0" borderId="0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/>
    </xf>
    <xf numFmtId="14" fontId="17" fillId="0" borderId="8" xfId="1" applyNumberFormat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166" fontId="6" fillId="0" borderId="3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35" xfId="1" applyBorder="1"/>
    <xf numFmtId="166" fontId="6" fillId="0" borderId="3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20" fillId="0" borderId="33" xfId="1" applyFont="1" applyBorder="1" applyAlignment="1">
      <alignment vertical="center" wrapText="1"/>
    </xf>
    <xf numFmtId="0" fontId="20" fillId="0" borderId="39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0" fillId="0" borderId="47" xfId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166" fontId="6" fillId="0" borderId="45" xfId="0" applyNumberFormat="1" applyFont="1" applyBorder="1" applyAlignment="1">
      <alignment horizontal="center" vertical="center"/>
    </xf>
    <xf numFmtId="166" fontId="10" fillId="0" borderId="45" xfId="1" applyNumberFormat="1" applyFont="1" applyBorder="1" applyAlignment="1">
      <alignment horizontal="center" vertical="center"/>
    </xf>
    <xf numFmtId="167" fontId="18" fillId="0" borderId="45" xfId="0" applyNumberFormat="1" applyFont="1" applyFill="1" applyBorder="1" applyAlignment="1">
      <alignment horizontal="center" vertical="center"/>
    </xf>
    <xf numFmtId="2" fontId="10" fillId="0" borderId="47" xfId="1" applyNumberFormat="1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166" fontId="22" fillId="0" borderId="0" xfId="1" applyNumberFormat="1" applyFont="1" applyBorder="1" applyAlignment="1">
      <alignment horizontal="center" vertical="center"/>
    </xf>
    <xf numFmtId="2" fontId="22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0" fontId="7" fillId="3" borderId="51" xfId="1" applyFont="1" applyFill="1" applyBorder="1" applyAlignment="1">
      <alignment vertical="center"/>
    </xf>
    <xf numFmtId="0" fontId="7" fillId="3" borderId="52" xfId="1" applyFont="1" applyFill="1" applyBorder="1" applyAlignment="1">
      <alignment vertical="center"/>
    </xf>
    <xf numFmtId="0" fontId="12" fillId="0" borderId="53" xfId="1" applyFont="1" applyBorder="1" applyAlignment="1">
      <alignment vertical="center"/>
    </xf>
    <xf numFmtId="49" fontId="12" fillId="0" borderId="53" xfId="1" applyNumberFormat="1" applyFont="1" applyBorder="1" applyAlignment="1">
      <alignment horizontal="left" vertical="center"/>
    </xf>
    <xf numFmtId="14" fontId="12" fillId="0" borderId="53" xfId="1" applyNumberFormat="1" applyFont="1" applyBorder="1" applyAlignment="1">
      <alignment vertical="center"/>
    </xf>
    <xf numFmtId="0" fontId="12" fillId="0" borderId="53" xfId="3" applyFont="1" applyBorder="1" applyAlignment="1">
      <alignment horizontal="left" vertical="center"/>
    </xf>
    <xf numFmtId="0" fontId="12" fillId="0" borderId="53" xfId="3" applyFont="1" applyBorder="1" applyAlignment="1">
      <alignment horizontal="center" vertical="center"/>
    </xf>
    <xf numFmtId="49" fontId="12" fillId="0" borderId="53" xfId="3" applyNumberFormat="1" applyFont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2" fillId="0" borderId="53" xfId="1" applyFont="1" applyBorder="1" applyAlignment="1">
      <alignment horizontal="right" vertical="center"/>
    </xf>
    <xf numFmtId="0" fontId="1" fillId="0" borderId="53" xfId="1" applyBorder="1"/>
    <xf numFmtId="2" fontId="12" fillId="0" borderId="53" xfId="1" applyNumberFormat="1" applyFont="1" applyBorder="1" applyAlignment="1">
      <alignment vertical="center"/>
    </xf>
    <xf numFmtId="49" fontId="12" fillId="0" borderId="53" xfId="1" applyNumberFormat="1" applyFont="1" applyBorder="1" applyAlignment="1">
      <alignment vertical="center"/>
    </xf>
    <xf numFmtId="0" fontId="12" fillId="0" borderId="53" xfId="1" applyFont="1" applyBorder="1" applyAlignment="1">
      <alignment horizontal="left" vertical="center"/>
    </xf>
    <xf numFmtId="9" fontId="12" fillId="0" borderId="53" xfId="1" applyNumberFormat="1" applyFont="1" applyBorder="1" applyAlignment="1">
      <alignment horizontal="left" vertical="center"/>
    </xf>
    <xf numFmtId="49" fontId="12" fillId="0" borderId="53" xfId="3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2" fontId="12" fillId="0" borderId="53" xfId="3" applyNumberFormat="1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" fillId="0" borderId="11" xfId="1" applyBorder="1"/>
    <xf numFmtId="0" fontId="12" fillId="0" borderId="54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2" fontId="14" fillId="3" borderId="20" xfId="2" applyNumberFormat="1" applyFont="1" applyFill="1" applyBorder="1" applyAlignment="1">
      <alignment horizontal="center" vertical="center" wrapText="1"/>
    </xf>
    <xf numFmtId="2" fontId="14" fillId="3" borderId="26" xfId="2" applyNumberFormat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6" fillId="3" borderId="24" xfId="1" applyFont="1" applyFill="1" applyBorder="1" applyAlignment="1">
      <alignment horizontal="center" vertical="center" wrapText="1"/>
    </xf>
    <xf numFmtId="0" fontId="16" fillId="3" borderId="28" xfId="1" applyFont="1" applyFill="1" applyBorder="1" applyAlignment="1">
      <alignment horizontal="center" vertical="center" wrapText="1"/>
    </xf>
    <xf numFmtId="0" fontId="7" fillId="3" borderId="50" xfId="1" applyFont="1" applyFill="1" applyBorder="1" applyAlignment="1">
      <alignment horizontal="center" vertical="center"/>
    </xf>
    <xf numFmtId="0" fontId="7" fillId="3" borderId="51" xfId="1" applyFont="1" applyFill="1" applyBorder="1" applyAlignment="1">
      <alignment horizontal="center" vertical="center"/>
    </xf>
    <xf numFmtId="164" fontId="11" fillId="0" borderId="16" xfId="1" applyNumberFormat="1" applyFont="1" applyBorder="1" applyAlignment="1">
      <alignment horizontal="left" vertical="center"/>
    </xf>
    <xf numFmtId="164" fontId="11" fillId="0" borderId="14" xfId="1" applyNumberFormat="1" applyFont="1" applyBorder="1" applyAlignment="1">
      <alignment horizontal="left" vertical="center"/>
    </xf>
    <xf numFmtId="164" fontId="11" fillId="0" borderId="17" xfId="1" applyNumberFormat="1" applyFont="1" applyBorder="1" applyAlignment="1">
      <alignment horizontal="left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20" xfId="2" applyFont="1" applyFill="1" applyBorder="1" applyAlignment="1">
      <alignment horizontal="center" vertical="center" wrapText="1"/>
    </xf>
    <xf numFmtId="0" fontId="14" fillId="3" borderId="26" xfId="2" applyFont="1" applyFill="1" applyBorder="1" applyAlignment="1">
      <alignment horizontal="center" vertical="center" wrapText="1"/>
    </xf>
    <xf numFmtId="14" fontId="14" fillId="3" borderId="20" xfId="2" applyNumberFormat="1" applyFont="1" applyFill="1" applyBorder="1" applyAlignment="1">
      <alignment horizontal="center" vertical="center" wrapText="1"/>
    </xf>
    <xf numFmtId="14" fontId="14" fillId="3" borderId="26" xfId="2" applyNumberFormat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23" xfId="1" applyFont="1" applyFill="1" applyBorder="1" applyAlignment="1">
      <alignment horizontal="center" vertical="center"/>
    </xf>
    <xf numFmtId="164" fontId="14" fillId="3" borderId="20" xfId="2" applyNumberFormat="1" applyFont="1" applyFill="1" applyBorder="1" applyAlignment="1">
      <alignment horizontal="center" vertical="center" wrapText="1"/>
    </xf>
    <xf numFmtId="164" fontId="14" fillId="3" borderId="27" xfId="2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Обычный" xfId="0" builtinId="0"/>
    <cellStyle name="Обычный 2 4" xfId="1"/>
    <cellStyle name="Обычный 5 2" xfId="3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2</xdr:col>
      <xdr:colOff>352425</xdr:colOff>
      <xdr:row>5</xdr:row>
      <xdr:rowOff>200025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542925</xdr:colOff>
      <xdr:row>0</xdr:row>
      <xdr:rowOff>104775</xdr:rowOff>
    </xdr:from>
    <xdr:to>
      <xdr:col>3</xdr:col>
      <xdr:colOff>981075</xdr:colOff>
      <xdr:row>5</xdr:row>
      <xdr:rowOff>257175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775"/>
          <a:ext cx="1228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257175</xdr:colOff>
      <xdr:row>56</xdr:row>
      <xdr:rowOff>0</xdr:rowOff>
    </xdr:from>
    <xdr:to>
      <xdr:col>28</xdr:col>
      <xdr:colOff>228600</xdr:colOff>
      <xdr:row>59</xdr:row>
      <xdr:rowOff>47625</xdr:rowOff>
    </xdr:to>
    <xdr:pic>
      <xdr:nvPicPr>
        <xdr:cNvPr id="4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0" y="10467975"/>
          <a:ext cx="88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285750</xdr:colOff>
      <xdr:row>0</xdr:row>
      <xdr:rowOff>76200</xdr:rowOff>
    </xdr:from>
    <xdr:to>
      <xdr:col>14</xdr:col>
      <xdr:colOff>314325</xdr:colOff>
      <xdr:row>5</xdr:row>
      <xdr:rowOff>57150</xdr:rowOff>
    </xdr:to>
    <xdr:pic>
      <xdr:nvPicPr>
        <xdr:cNvPr id="5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76200"/>
          <a:ext cx="6762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523875</xdr:colOff>
      <xdr:row>65</xdr:row>
      <xdr:rowOff>180975</xdr:rowOff>
    </xdr:from>
    <xdr:to>
      <xdr:col>14</xdr:col>
      <xdr:colOff>161925</xdr:colOff>
      <xdr:row>71</xdr:row>
      <xdr:rowOff>123825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2249150"/>
          <a:ext cx="1590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342900</xdr:colOff>
      <xdr:row>65</xdr:row>
      <xdr:rowOff>47625</xdr:rowOff>
    </xdr:from>
    <xdr:to>
      <xdr:col>10</xdr:col>
      <xdr:colOff>247650</xdr:colOff>
      <xdr:row>71</xdr:row>
      <xdr:rowOff>38100</xdr:rowOff>
    </xdr:to>
    <xdr:pic>
      <xdr:nvPicPr>
        <xdr:cNvPr id="7" name="Рисунок 6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115800"/>
          <a:ext cx="1123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66</xdr:row>
      <xdr:rowOff>133350</xdr:rowOff>
    </xdr:from>
    <xdr:to>
      <xdr:col>6</xdr:col>
      <xdr:colOff>542925</xdr:colOff>
      <xdr:row>70</xdr:row>
      <xdr:rowOff>104775</xdr:rowOff>
    </xdr:to>
    <xdr:pic>
      <xdr:nvPicPr>
        <xdr:cNvPr id="8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2392025"/>
          <a:ext cx="88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876300</xdr:colOff>
      <xdr:row>38</xdr:row>
      <xdr:rowOff>0</xdr:rowOff>
    </xdr:from>
    <xdr:to>
      <xdr:col>2</xdr:col>
      <xdr:colOff>600075</xdr:colOff>
      <xdr:row>38</xdr:row>
      <xdr:rowOff>28575</xdr:rowOff>
    </xdr:to>
    <xdr:pic>
      <xdr:nvPicPr>
        <xdr:cNvPr id="9" name="Рисунок 2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0389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  <pageSetUpPr fitToPage="1"/>
  </sheetPr>
  <dimension ref="A1:W73"/>
  <sheetViews>
    <sheetView tabSelected="1" topLeftCell="A19" zoomScaleNormal="100" workbookViewId="0">
      <selection activeCell="D31" sqref="D31"/>
    </sheetView>
  </sheetViews>
  <sheetFormatPr defaultRowHeight="12.75" x14ac:dyDescent="0.2"/>
  <cols>
    <col min="1" max="1" width="4.85546875" style="1" customWidth="1"/>
    <col min="2" max="2" width="3.85546875" style="1" customWidth="1"/>
    <col min="3" max="3" width="11.85546875" style="1" customWidth="1"/>
    <col min="4" max="4" width="17.7109375" style="1" customWidth="1"/>
    <col min="5" max="5" width="10.42578125" style="1" customWidth="1"/>
    <col min="6" max="6" width="7.28515625" style="1" customWidth="1"/>
    <col min="7" max="7" width="21.85546875" style="1" customWidth="1"/>
    <col min="8" max="12" width="9.140625" style="1"/>
    <col min="13" max="13" width="10.42578125" style="1" customWidth="1"/>
    <col min="14" max="14" width="9.7109375" style="1" customWidth="1"/>
    <col min="15" max="15" width="15" style="1" customWidth="1"/>
    <col min="16" max="17" width="9.140625" style="1"/>
    <col min="18" max="18" width="11.42578125" style="1" customWidth="1"/>
    <col min="19" max="19" width="3.85546875" style="1" customWidth="1"/>
    <col min="20" max="27" width="4.5703125" style="1" customWidth="1"/>
    <col min="28" max="16384" width="9.140625" style="1"/>
  </cols>
  <sheetData>
    <row r="1" spans="1:17" ht="21" x14ac:dyDescent="0.2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7" ht="6.6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7" ht="21" x14ac:dyDescent="0.2">
      <c r="A3" s="213" t="s">
        <v>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7" ht="6" customHeight="1" x14ac:dyDescent="0.2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7" ht="5.25" customHeight="1" x14ac:dyDescent="0.2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7" ht="24" customHeight="1" x14ac:dyDescent="0.2">
      <c r="A6" s="214" t="s">
        <v>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</row>
    <row r="7" spans="1:17" ht="19.5" customHeight="1" x14ac:dyDescent="0.2">
      <c r="A7" s="199" t="s">
        <v>3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7" ht="6.6" customHeight="1" thickBot="1" x14ac:dyDescent="0.25">
      <c r="A8" s="200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1:17" ht="19.5" thickTop="1" x14ac:dyDescent="0.2">
      <c r="A9" s="201" t="s">
        <v>4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3"/>
      <c r="Q9" s="2"/>
    </row>
    <row r="10" spans="1:17" ht="18.75" x14ac:dyDescent="0.2">
      <c r="A10" s="204" t="s">
        <v>5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6"/>
      <c r="Q10" s="2"/>
    </row>
    <row r="11" spans="1:17" ht="18.75" x14ac:dyDescent="0.2">
      <c r="A11" s="207" t="s">
        <v>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  <c r="Q11" s="2"/>
    </row>
    <row r="12" spans="1:17" ht="8.25" customHeight="1" x14ac:dyDescent="0.2">
      <c r="A12" s="210" t="s">
        <v>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2"/>
      <c r="Q12" s="2"/>
    </row>
    <row r="13" spans="1:17" ht="15.75" x14ac:dyDescent="0.2">
      <c r="A13" s="191" t="s">
        <v>8</v>
      </c>
      <c r="B13" s="192"/>
      <c r="C13" s="192"/>
      <c r="D13" s="192"/>
      <c r="E13" s="3"/>
      <c r="F13" s="4"/>
      <c r="G13" s="5"/>
      <c r="H13" s="6"/>
      <c r="I13" s="6"/>
      <c r="J13" s="6"/>
      <c r="K13" s="6"/>
      <c r="L13" s="6"/>
      <c r="M13" s="7"/>
      <c r="N13" s="8"/>
      <c r="O13" s="9" t="s">
        <v>9</v>
      </c>
      <c r="Q13" s="2"/>
    </row>
    <row r="14" spans="1:17" ht="15.75" x14ac:dyDescent="0.2">
      <c r="A14" s="193" t="s">
        <v>10</v>
      </c>
      <c r="B14" s="194"/>
      <c r="C14" s="194"/>
      <c r="D14" s="194"/>
      <c r="E14" s="10"/>
      <c r="F14" s="11"/>
      <c r="G14" s="12"/>
      <c r="H14" s="13"/>
      <c r="I14" s="13"/>
      <c r="J14" s="13"/>
      <c r="K14" s="13"/>
      <c r="L14" s="13"/>
      <c r="M14" s="14"/>
      <c r="N14" s="15"/>
      <c r="O14" s="16" t="s">
        <v>11</v>
      </c>
    </row>
    <row r="15" spans="1:17" ht="15" x14ac:dyDescent="0.2">
      <c r="A15" s="162" t="s">
        <v>12</v>
      </c>
      <c r="B15" s="163"/>
      <c r="C15" s="163"/>
      <c r="D15" s="163"/>
      <c r="E15" s="163"/>
      <c r="F15" s="163"/>
      <c r="G15" s="195"/>
      <c r="H15" s="196" t="s">
        <v>13</v>
      </c>
      <c r="I15" s="197"/>
      <c r="J15" s="197"/>
      <c r="K15" s="197"/>
      <c r="L15" s="197"/>
      <c r="M15" s="197"/>
      <c r="N15" s="197"/>
      <c r="O15" s="198"/>
      <c r="Q15" s="17"/>
    </row>
    <row r="16" spans="1:17" ht="15" x14ac:dyDescent="0.2">
      <c r="A16" s="18"/>
      <c r="B16" s="19"/>
      <c r="C16" s="19"/>
      <c r="D16" s="20"/>
      <c r="E16" s="21" t="s">
        <v>7</v>
      </c>
      <c r="F16" s="20"/>
      <c r="G16" s="21"/>
      <c r="H16" s="177" t="s">
        <v>14</v>
      </c>
      <c r="I16" s="178"/>
      <c r="J16" s="178"/>
      <c r="K16" s="178"/>
      <c r="L16" s="178"/>
      <c r="M16" s="178"/>
      <c r="N16" s="178"/>
      <c r="O16" s="179"/>
      <c r="Q16" s="17"/>
    </row>
    <row r="17" spans="1:23" ht="15" x14ac:dyDescent="0.25">
      <c r="A17" s="18" t="s">
        <v>15</v>
      </c>
      <c r="B17" s="19"/>
      <c r="C17" s="19"/>
      <c r="D17" s="21"/>
      <c r="E17" s="22"/>
      <c r="F17" s="20"/>
      <c r="G17" s="23" t="s">
        <v>16</v>
      </c>
      <c r="H17" s="177" t="s">
        <v>17</v>
      </c>
      <c r="I17" s="178"/>
      <c r="J17" s="178"/>
      <c r="K17" s="178"/>
      <c r="L17" s="178"/>
      <c r="M17" s="178"/>
      <c r="N17" s="178"/>
      <c r="O17" s="179"/>
      <c r="Q17" s="17"/>
    </row>
    <row r="18" spans="1:23" ht="15" x14ac:dyDescent="0.25">
      <c r="A18" s="18" t="s">
        <v>18</v>
      </c>
      <c r="B18" s="19"/>
      <c r="C18" s="19"/>
      <c r="D18" s="21"/>
      <c r="E18" s="22"/>
      <c r="F18" s="20"/>
      <c r="G18" s="23" t="s">
        <v>19</v>
      </c>
      <c r="H18" s="177" t="s">
        <v>20</v>
      </c>
      <c r="I18" s="178"/>
      <c r="J18" s="178"/>
      <c r="K18" s="178"/>
      <c r="L18" s="178"/>
      <c r="M18" s="178"/>
      <c r="N18" s="178"/>
      <c r="O18" s="179"/>
      <c r="Q18" s="17"/>
    </row>
    <row r="19" spans="1:23" ht="16.5" thickBot="1" x14ac:dyDescent="0.3">
      <c r="A19" s="18" t="s">
        <v>21</v>
      </c>
      <c r="B19" s="24"/>
      <c r="C19" s="24"/>
      <c r="D19" s="25"/>
      <c r="E19" s="26"/>
      <c r="F19" s="25"/>
      <c r="G19" s="23" t="s">
        <v>22</v>
      </c>
      <c r="H19" s="27" t="s">
        <v>23</v>
      </c>
      <c r="I19" s="28"/>
      <c r="J19" s="28"/>
      <c r="K19" s="28"/>
      <c r="L19" s="28"/>
      <c r="M19" s="29">
        <v>4</v>
      </c>
      <c r="O19" s="30" t="s">
        <v>24</v>
      </c>
      <c r="Q19" s="17"/>
    </row>
    <row r="20" spans="1:23" ht="6" customHeight="1" thickTop="1" thickBot="1" x14ac:dyDescent="0.25">
      <c r="A20" s="31"/>
      <c r="B20" s="32"/>
      <c r="C20" s="32"/>
      <c r="D20" s="31"/>
      <c r="E20" s="33"/>
      <c r="F20" s="31"/>
      <c r="G20" s="31"/>
      <c r="H20" s="34"/>
      <c r="I20" s="34"/>
      <c r="J20" s="34"/>
      <c r="K20" s="34"/>
      <c r="L20" s="34"/>
      <c r="M20" s="35"/>
      <c r="N20" s="31"/>
      <c r="O20" s="31"/>
    </row>
    <row r="21" spans="1:23" x14ac:dyDescent="0.2">
      <c r="A21" s="180" t="s">
        <v>25</v>
      </c>
      <c r="B21" s="182" t="s">
        <v>26</v>
      </c>
      <c r="C21" s="182" t="s">
        <v>27</v>
      </c>
      <c r="D21" s="182" t="s">
        <v>28</v>
      </c>
      <c r="E21" s="184" t="s">
        <v>29</v>
      </c>
      <c r="F21" s="182" t="s">
        <v>30</v>
      </c>
      <c r="G21" s="182" t="s">
        <v>31</v>
      </c>
      <c r="H21" s="186" t="s">
        <v>32</v>
      </c>
      <c r="I21" s="187"/>
      <c r="J21" s="187"/>
      <c r="K21" s="188"/>
      <c r="L21" s="189" t="s">
        <v>33</v>
      </c>
      <c r="M21" s="169" t="s">
        <v>34</v>
      </c>
      <c r="N21" s="171" t="s">
        <v>35</v>
      </c>
      <c r="O21" s="173" t="s">
        <v>36</v>
      </c>
      <c r="Q21" s="17"/>
    </row>
    <row r="22" spans="1:23" ht="13.5" thickBot="1" x14ac:dyDescent="0.25">
      <c r="A22" s="181"/>
      <c r="B22" s="183"/>
      <c r="C22" s="183"/>
      <c r="D22" s="183"/>
      <c r="E22" s="185"/>
      <c r="F22" s="183"/>
      <c r="G22" s="183"/>
      <c r="H22" s="36" t="s">
        <v>37</v>
      </c>
      <c r="I22" s="37" t="s">
        <v>38</v>
      </c>
      <c r="J22" s="37" t="s">
        <v>39</v>
      </c>
      <c r="K22" s="37" t="s">
        <v>40</v>
      </c>
      <c r="L22" s="190"/>
      <c r="M22" s="170"/>
      <c r="N22" s="172"/>
      <c r="O22" s="174"/>
      <c r="Q22" s="17"/>
      <c r="R22" s="38"/>
      <c r="S22" s="38"/>
      <c r="T22" s="38"/>
      <c r="U22" s="38"/>
      <c r="V22" s="38"/>
      <c r="W22" s="38"/>
    </row>
    <row r="23" spans="1:23" ht="15" customHeight="1" x14ac:dyDescent="0.2">
      <c r="A23" s="39">
        <v>1</v>
      </c>
      <c r="B23" s="40">
        <v>12</v>
      </c>
      <c r="C23" s="41">
        <v>10105526078</v>
      </c>
      <c r="D23" s="41" t="s">
        <v>41</v>
      </c>
      <c r="E23" s="42">
        <v>39469</v>
      </c>
      <c r="F23" s="42" t="s">
        <v>42</v>
      </c>
      <c r="G23" s="43" t="s">
        <v>43</v>
      </c>
      <c r="H23" s="44">
        <v>7.7228009259259264E-4</v>
      </c>
      <c r="I23" s="45">
        <v>7.1182870370370345E-4</v>
      </c>
      <c r="J23" s="45">
        <v>7.1887731481481477E-4</v>
      </c>
      <c r="K23" s="46">
        <v>7.3152777777777799E-4</v>
      </c>
      <c r="L23" s="47">
        <v>2.9345138888888888E-3</v>
      </c>
      <c r="M23" s="48">
        <f>$M$19/((L23*24))</f>
        <v>56.795323851669551</v>
      </c>
      <c r="N23" s="49" t="s">
        <v>44</v>
      </c>
      <c r="O23" s="50" t="s">
        <v>97</v>
      </c>
      <c r="Q23" s="51"/>
      <c r="R23" s="51"/>
      <c r="S23" s="38"/>
      <c r="T23" s="38"/>
      <c r="U23" s="38"/>
      <c r="V23" s="38"/>
      <c r="W23" s="38"/>
    </row>
    <row r="24" spans="1:23" ht="15" customHeight="1" x14ac:dyDescent="0.2">
      <c r="A24" s="52"/>
      <c r="B24" s="53">
        <v>10</v>
      </c>
      <c r="C24" s="54">
        <v>10125311654</v>
      </c>
      <c r="D24" s="54" t="s">
        <v>45</v>
      </c>
      <c r="E24" s="55">
        <v>39586</v>
      </c>
      <c r="F24" s="55" t="s">
        <v>44</v>
      </c>
      <c r="G24" s="56" t="s">
        <v>43</v>
      </c>
      <c r="H24" s="57"/>
      <c r="I24" s="58">
        <v>1.4841087962962961E-3</v>
      </c>
      <c r="J24" s="58">
        <v>2.2029861111111109E-3</v>
      </c>
      <c r="K24" s="59"/>
      <c r="L24" s="60"/>
      <c r="M24" s="61">
        <f>M23</f>
        <v>56.795323851669551</v>
      </c>
      <c r="N24" s="62"/>
      <c r="O24" s="63"/>
      <c r="Q24" s="51"/>
      <c r="R24" s="51"/>
      <c r="S24" s="38"/>
      <c r="T24" s="38"/>
      <c r="U24" s="38"/>
      <c r="V24" s="38"/>
      <c r="W24" s="38"/>
    </row>
    <row r="25" spans="1:23" ht="15" customHeight="1" x14ac:dyDescent="0.2">
      <c r="A25" s="52"/>
      <c r="B25" s="53">
        <v>11</v>
      </c>
      <c r="C25" s="54">
        <v>10125311856</v>
      </c>
      <c r="D25" s="54" t="s">
        <v>46</v>
      </c>
      <c r="E25" s="55">
        <v>39525</v>
      </c>
      <c r="F25" s="55" t="s">
        <v>44</v>
      </c>
      <c r="G25" s="56" t="s">
        <v>43</v>
      </c>
      <c r="H25" s="64"/>
      <c r="I25" s="58"/>
      <c r="J25" s="58"/>
      <c r="K25" s="65"/>
      <c r="L25" s="60"/>
      <c r="M25" s="66">
        <f>M23</f>
        <v>56.795323851669551</v>
      </c>
      <c r="N25" s="62"/>
      <c r="O25" s="63"/>
      <c r="Q25" s="51"/>
      <c r="R25" s="67"/>
      <c r="S25" s="38"/>
      <c r="T25" s="38"/>
      <c r="U25" s="38"/>
      <c r="V25" s="38"/>
      <c r="W25" s="38"/>
    </row>
    <row r="26" spans="1:23" ht="15" customHeight="1" x14ac:dyDescent="0.2">
      <c r="A26" s="52"/>
      <c r="B26" s="53">
        <v>16</v>
      </c>
      <c r="C26" s="54">
        <v>10137307322</v>
      </c>
      <c r="D26" s="54" t="s">
        <v>47</v>
      </c>
      <c r="E26" s="55">
        <v>39527</v>
      </c>
      <c r="F26" s="55" t="s">
        <v>42</v>
      </c>
      <c r="G26" s="68" t="s">
        <v>43</v>
      </c>
      <c r="H26" s="64"/>
      <c r="I26" s="64"/>
      <c r="J26" s="64"/>
      <c r="K26" s="65"/>
      <c r="L26" s="60"/>
      <c r="M26" s="66"/>
      <c r="N26" s="69"/>
      <c r="O26" s="63"/>
      <c r="Q26" s="51"/>
      <c r="R26" s="67"/>
      <c r="S26" s="38"/>
      <c r="T26" s="38"/>
      <c r="U26" s="38"/>
      <c r="V26" s="38"/>
      <c r="W26" s="38"/>
    </row>
    <row r="27" spans="1:23" ht="15" customHeight="1" thickBot="1" x14ac:dyDescent="0.25">
      <c r="A27" s="70"/>
      <c r="B27" s="71">
        <v>17</v>
      </c>
      <c r="C27" s="72">
        <v>10137306716</v>
      </c>
      <c r="D27" s="72" t="s">
        <v>48</v>
      </c>
      <c r="E27" s="73">
        <v>39955</v>
      </c>
      <c r="F27" s="73" t="s">
        <v>44</v>
      </c>
      <c r="G27" s="74" t="s">
        <v>43</v>
      </c>
      <c r="H27" s="75"/>
      <c r="I27" s="75"/>
      <c r="J27" s="75"/>
      <c r="K27" s="76"/>
      <c r="L27" s="77"/>
      <c r="M27" s="78"/>
      <c r="N27" s="79"/>
      <c r="O27" s="80"/>
      <c r="Q27" s="51"/>
      <c r="R27" s="67"/>
      <c r="S27" s="38"/>
      <c r="T27" s="38"/>
      <c r="U27" s="38"/>
      <c r="V27" s="38"/>
      <c r="W27" s="38"/>
    </row>
    <row r="28" spans="1:23" ht="15" customHeight="1" x14ac:dyDescent="0.2">
      <c r="A28" s="39">
        <v>2</v>
      </c>
      <c r="B28" s="81">
        <v>20</v>
      </c>
      <c r="C28" s="41">
        <v>10148051686</v>
      </c>
      <c r="D28" s="41" t="s">
        <v>49</v>
      </c>
      <c r="E28" s="42">
        <v>40324</v>
      </c>
      <c r="F28" s="42" t="s">
        <v>44</v>
      </c>
      <c r="G28" s="43" t="s">
        <v>43</v>
      </c>
      <c r="H28" s="82">
        <v>7.7403935185185182E-4</v>
      </c>
      <c r="I28" s="46">
        <v>7.3520833333333348E-4</v>
      </c>
      <c r="J28" s="46">
        <v>7.4072916666666666E-4</v>
      </c>
      <c r="K28" s="46">
        <v>7.5098379629629647E-4</v>
      </c>
      <c r="L28" s="47">
        <v>3.0009606481481484E-3</v>
      </c>
      <c r="M28" s="48">
        <f>$M$19/((L28*24))</f>
        <v>55.537771469783976</v>
      </c>
      <c r="N28" s="83" t="s">
        <v>50</v>
      </c>
      <c r="O28" s="50" t="s">
        <v>97</v>
      </c>
      <c r="Q28" s="84"/>
      <c r="R28" s="67"/>
      <c r="S28" s="38"/>
      <c r="T28" s="38"/>
      <c r="U28" s="38"/>
      <c r="V28" s="38"/>
      <c r="W28" s="38"/>
    </row>
    <row r="29" spans="1:23" ht="15" customHeight="1" x14ac:dyDescent="0.2">
      <c r="A29" s="52"/>
      <c r="B29" s="85">
        <v>14</v>
      </c>
      <c r="C29" s="54">
        <v>10137306312</v>
      </c>
      <c r="D29" s="54" t="s">
        <v>51</v>
      </c>
      <c r="E29" s="55">
        <v>39974</v>
      </c>
      <c r="F29" s="55" t="s">
        <v>44</v>
      </c>
      <c r="G29" s="68" t="s">
        <v>43</v>
      </c>
      <c r="H29" s="86"/>
      <c r="I29" s="57">
        <v>1.5092476851851853E-3</v>
      </c>
      <c r="J29" s="87">
        <v>2.249976851851852E-3</v>
      </c>
      <c r="K29" s="88"/>
      <c r="L29" s="65"/>
      <c r="M29" s="61">
        <f>M28</f>
        <v>55.537771469783976</v>
      </c>
      <c r="N29" s="62"/>
      <c r="O29" s="89"/>
      <c r="Q29" s="51"/>
      <c r="R29" s="67"/>
      <c r="S29" s="38"/>
      <c r="T29" s="38"/>
      <c r="U29" s="38"/>
      <c r="V29" s="38"/>
      <c r="W29" s="38"/>
    </row>
    <row r="30" spans="1:23" ht="15" customHeight="1" x14ac:dyDescent="0.2">
      <c r="A30" s="52"/>
      <c r="B30" s="85">
        <v>13</v>
      </c>
      <c r="C30" s="54">
        <v>10125311957</v>
      </c>
      <c r="D30" s="54" t="s">
        <v>99</v>
      </c>
      <c r="E30" s="55">
        <v>39525</v>
      </c>
      <c r="F30" s="55" t="s">
        <v>44</v>
      </c>
      <c r="G30" s="56" t="s">
        <v>43</v>
      </c>
      <c r="H30" s="65"/>
      <c r="I30" s="65"/>
      <c r="J30" s="65"/>
      <c r="K30" s="65"/>
      <c r="L30" s="65"/>
      <c r="M30" s="61">
        <f>M28</f>
        <v>55.537771469783976</v>
      </c>
      <c r="N30" s="62"/>
      <c r="O30" s="89"/>
      <c r="Q30" s="51"/>
      <c r="R30" s="67"/>
      <c r="S30" s="38"/>
      <c r="T30" s="38"/>
      <c r="U30" s="38"/>
      <c r="V30" s="38"/>
      <c r="W30" s="38"/>
    </row>
    <row r="31" spans="1:23" ht="15" customHeight="1" thickBot="1" x14ac:dyDescent="0.25">
      <c r="A31" s="70"/>
      <c r="B31" s="90">
        <v>15</v>
      </c>
      <c r="C31" s="91">
        <v>10137272259</v>
      </c>
      <c r="D31" s="91" t="s">
        <v>52</v>
      </c>
      <c r="E31" s="92">
        <v>39956</v>
      </c>
      <c r="F31" s="92" t="s">
        <v>44</v>
      </c>
      <c r="G31" s="93" t="s">
        <v>43</v>
      </c>
      <c r="H31" s="76"/>
      <c r="I31" s="76"/>
      <c r="J31" s="76"/>
      <c r="K31" s="77"/>
      <c r="L31" s="76"/>
      <c r="M31" s="94">
        <f>M28</f>
        <v>55.537771469783976</v>
      </c>
      <c r="N31" s="79"/>
      <c r="O31" s="95"/>
      <c r="Q31" s="51"/>
      <c r="R31" s="67"/>
      <c r="S31" s="38"/>
      <c r="T31" s="38"/>
      <c r="U31" s="38"/>
      <c r="V31" s="38"/>
      <c r="W31" s="38"/>
    </row>
    <row r="32" spans="1:23" ht="15" customHeight="1" x14ac:dyDescent="0.2">
      <c r="A32" s="39">
        <v>3</v>
      </c>
      <c r="B32" s="81">
        <v>21</v>
      </c>
      <c r="C32" s="41">
        <v>10132607771</v>
      </c>
      <c r="D32" s="41" t="s">
        <v>53</v>
      </c>
      <c r="E32" s="42">
        <v>40255</v>
      </c>
      <c r="F32" s="42" t="s">
        <v>44</v>
      </c>
      <c r="G32" s="96" t="s">
        <v>43</v>
      </c>
      <c r="H32" s="97">
        <v>7.8848379629629635E-4</v>
      </c>
      <c r="I32" s="46">
        <v>7.3275462962962975E-4</v>
      </c>
      <c r="J32" s="46">
        <v>7.3754629629629626E-4</v>
      </c>
      <c r="K32" s="98">
        <v>7.4518518518518467E-4</v>
      </c>
      <c r="L32" s="47">
        <v>3.003969907407407E-3</v>
      </c>
      <c r="M32" s="48">
        <f>$M$19/((L32*24))</f>
        <v>55.482135908115424</v>
      </c>
      <c r="N32" s="83" t="s">
        <v>44</v>
      </c>
      <c r="O32" s="50" t="s">
        <v>97</v>
      </c>
      <c r="Q32" s="51"/>
      <c r="R32" s="67"/>
      <c r="S32" s="38"/>
      <c r="T32" s="38"/>
      <c r="U32" s="38"/>
      <c r="V32" s="38"/>
      <c r="W32" s="38"/>
    </row>
    <row r="33" spans="1:23" ht="15" customHeight="1" x14ac:dyDescent="0.2">
      <c r="A33" s="52"/>
      <c r="B33" s="85">
        <v>18</v>
      </c>
      <c r="C33" s="54">
        <v>10144862915</v>
      </c>
      <c r="D33" s="54" t="s">
        <v>54</v>
      </c>
      <c r="E33" s="55">
        <v>40126</v>
      </c>
      <c r="F33" s="55" t="s">
        <v>44</v>
      </c>
      <c r="G33" s="68" t="s">
        <v>43</v>
      </c>
      <c r="H33" s="99"/>
      <c r="I33" s="87">
        <v>1.5212384259259261E-3</v>
      </c>
      <c r="J33" s="87">
        <v>2.2587847222222224E-3</v>
      </c>
      <c r="K33" s="100"/>
      <c r="L33" s="65"/>
      <c r="M33" s="61"/>
      <c r="N33" s="62"/>
      <c r="O33" s="89"/>
      <c r="Q33" s="84"/>
      <c r="R33" s="67"/>
      <c r="S33" s="38"/>
      <c r="T33" s="38"/>
      <c r="U33" s="38"/>
      <c r="V33" s="38"/>
      <c r="W33" s="38"/>
    </row>
    <row r="34" spans="1:23" ht="15" customHeight="1" x14ac:dyDescent="0.2">
      <c r="A34" s="52"/>
      <c r="B34" s="85">
        <v>24</v>
      </c>
      <c r="C34" s="54">
        <v>10142293324</v>
      </c>
      <c r="D34" s="54" t="s">
        <v>55</v>
      </c>
      <c r="E34" s="55">
        <v>40387</v>
      </c>
      <c r="F34" s="55" t="s">
        <v>44</v>
      </c>
      <c r="G34" s="56" t="s">
        <v>43</v>
      </c>
      <c r="H34" s="65"/>
      <c r="I34" s="65"/>
      <c r="J34" s="65"/>
      <c r="K34" s="60"/>
      <c r="L34" s="65"/>
      <c r="M34" s="61"/>
      <c r="N34" s="62"/>
      <c r="O34" s="89"/>
      <c r="Q34" s="51"/>
      <c r="R34" s="67"/>
      <c r="S34" s="38"/>
      <c r="T34" s="38"/>
      <c r="U34" s="38"/>
      <c r="V34" s="38"/>
      <c r="W34" s="38"/>
    </row>
    <row r="35" spans="1:23" ht="15" customHeight="1" thickBot="1" x14ac:dyDescent="0.25">
      <c r="A35" s="52"/>
      <c r="B35" s="101">
        <v>46</v>
      </c>
      <c r="C35" s="102">
        <v>10117968350</v>
      </c>
      <c r="D35" s="102" t="s">
        <v>56</v>
      </c>
      <c r="E35" s="103">
        <v>39728</v>
      </c>
      <c r="F35" s="103" t="s">
        <v>44</v>
      </c>
      <c r="G35" s="104" t="s">
        <v>43</v>
      </c>
      <c r="H35" s="65"/>
      <c r="I35" s="65"/>
      <c r="J35" s="65"/>
      <c r="K35" s="60"/>
      <c r="L35" s="65"/>
      <c r="M35" s="61"/>
      <c r="N35" s="62"/>
      <c r="O35" s="89"/>
      <c r="Q35" s="51"/>
      <c r="R35" s="67"/>
      <c r="S35" s="38"/>
      <c r="T35" s="38"/>
      <c r="U35" s="38"/>
      <c r="V35" s="38"/>
      <c r="W35" s="38"/>
    </row>
    <row r="36" spans="1:23" ht="15" customHeight="1" x14ac:dyDescent="0.2">
      <c r="A36" s="39">
        <v>4</v>
      </c>
      <c r="B36" s="40">
        <v>48</v>
      </c>
      <c r="C36" s="41">
        <v>10131460747</v>
      </c>
      <c r="D36" s="41" t="s">
        <v>57</v>
      </c>
      <c r="E36" s="42">
        <v>39558</v>
      </c>
      <c r="F36" s="42" t="s">
        <v>44</v>
      </c>
      <c r="G36" s="96" t="s">
        <v>43</v>
      </c>
      <c r="H36" s="105">
        <v>7.9872685185185201E-4</v>
      </c>
      <c r="I36" s="46">
        <v>7.5079861111111126E-4</v>
      </c>
      <c r="J36" s="46">
        <v>7.2444444444444401E-4</v>
      </c>
      <c r="K36" s="98">
        <v>8.1837962962962984E-4</v>
      </c>
      <c r="L36" s="47">
        <v>3.0923495370370371E-3</v>
      </c>
      <c r="M36" s="48">
        <f>$M$19/((L36*24))</f>
        <v>53.896451442665779</v>
      </c>
      <c r="N36" s="83" t="s">
        <v>58</v>
      </c>
      <c r="O36" s="50" t="s">
        <v>97</v>
      </c>
      <c r="Q36" s="51"/>
      <c r="R36" s="106"/>
      <c r="S36" s="38"/>
      <c r="T36" s="38"/>
      <c r="U36" s="38"/>
      <c r="V36" s="38"/>
      <c r="W36" s="38"/>
    </row>
    <row r="37" spans="1:23" ht="15" customHeight="1" x14ac:dyDescent="0.2">
      <c r="A37" s="107"/>
      <c r="B37" s="53">
        <v>49</v>
      </c>
      <c r="C37" s="54">
        <v>10129113246</v>
      </c>
      <c r="D37" s="54" t="s">
        <v>59</v>
      </c>
      <c r="E37" s="55">
        <v>39710</v>
      </c>
      <c r="F37" s="55" t="s">
        <v>44</v>
      </c>
      <c r="G37" s="56" t="s">
        <v>43</v>
      </c>
      <c r="H37" s="108"/>
      <c r="I37" s="57">
        <v>1.5495254629629633E-3</v>
      </c>
      <c r="J37" s="87">
        <v>2.2739699074074073E-3</v>
      </c>
      <c r="K37" s="100"/>
      <c r="L37" s="65"/>
      <c r="M37" s="61"/>
      <c r="N37" s="62"/>
      <c r="O37" s="89"/>
      <c r="Q37" s="51"/>
      <c r="R37" s="38"/>
      <c r="S37" s="38"/>
      <c r="T37" s="38"/>
      <c r="U37" s="38"/>
      <c r="V37" s="38"/>
      <c r="W37" s="38"/>
    </row>
    <row r="38" spans="1:23" ht="15" customHeight="1" x14ac:dyDescent="0.2">
      <c r="A38" s="52"/>
      <c r="B38" s="109">
        <v>47</v>
      </c>
      <c r="C38" s="54">
        <v>10116160918</v>
      </c>
      <c r="D38" s="54" t="s">
        <v>60</v>
      </c>
      <c r="E38" s="55">
        <v>39643</v>
      </c>
      <c r="F38" s="55" t="s">
        <v>44</v>
      </c>
      <c r="G38" s="56" t="s">
        <v>43</v>
      </c>
      <c r="H38" s="65"/>
      <c r="I38" s="65"/>
      <c r="J38" s="65"/>
      <c r="K38" s="60"/>
      <c r="L38" s="65"/>
      <c r="M38" s="61"/>
      <c r="N38" s="62"/>
      <c r="O38" s="89"/>
      <c r="Q38" s="51"/>
      <c r="R38" s="38"/>
      <c r="S38" s="38"/>
      <c r="T38" s="38"/>
      <c r="U38" s="38"/>
      <c r="V38" s="38"/>
      <c r="W38" s="38"/>
    </row>
    <row r="39" spans="1:23" ht="15" customHeight="1" thickBot="1" x14ac:dyDescent="0.25">
      <c r="A39" s="70"/>
      <c r="B39" s="110">
        <v>50</v>
      </c>
      <c r="C39" s="91">
        <v>10113341652</v>
      </c>
      <c r="D39" s="91" t="s">
        <v>61</v>
      </c>
      <c r="E39" s="92">
        <v>39801</v>
      </c>
      <c r="F39" s="92" t="s">
        <v>44</v>
      </c>
      <c r="G39" s="93" t="s">
        <v>43</v>
      </c>
      <c r="H39" s="76"/>
      <c r="I39" s="76"/>
      <c r="J39" s="76"/>
      <c r="K39" s="77"/>
      <c r="L39" s="76"/>
      <c r="M39" s="94" t="e">
        <f>#REF!</f>
        <v>#REF!</v>
      </c>
      <c r="N39" s="79"/>
      <c r="O39" s="95"/>
      <c r="Q39" s="51"/>
      <c r="R39" s="38"/>
      <c r="S39" s="38"/>
      <c r="T39" s="38"/>
      <c r="U39" s="38"/>
      <c r="V39" s="38"/>
      <c r="W39" s="38"/>
    </row>
    <row r="40" spans="1:23" ht="15" customHeight="1" x14ac:dyDescent="0.2">
      <c r="A40" s="39">
        <v>5</v>
      </c>
      <c r="B40" s="40">
        <v>51</v>
      </c>
      <c r="C40" s="41">
        <v>10119946746</v>
      </c>
      <c r="D40" s="41" t="s">
        <v>62</v>
      </c>
      <c r="E40" s="42">
        <v>40024</v>
      </c>
      <c r="F40" s="42" t="s">
        <v>50</v>
      </c>
      <c r="G40" s="96" t="s">
        <v>43</v>
      </c>
      <c r="H40" s="82">
        <v>8.0729166666666666E-4</v>
      </c>
      <c r="I40" s="46">
        <v>7.7951388888888905E-4</v>
      </c>
      <c r="J40" s="46">
        <v>7.7766203703703678E-4</v>
      </c>
      <c r="K40" s="98">
        <v>7.769328703703701E-4</v>
      </c>
      <c r="L40" s="47">
        <v>3.1414004629629626E-3</v>
      </c>
      <c r="M40" s="48">
        <v>53.054893392823594</v>
      </c>
      <c r="N40" s="111" t="s">
        <v>58</v>
      </c>
      <c r="O40" s="112" t="s">
        <v>98</v>
      </c>
      <c r="Q40" s="51"/>
      <c r="R40" s="38"/>
      <c r="S40" s="38"/>
      <c r="T40" s="38"/>
      <c r="U40" s="38"/>
      <c r="V40" s="38"/>
      <c r="W40" s="38"/>
    </row>
    <row r="41" spans="1:23" ht="15" customHeight="1" x14ac:dyDescent="0.2">
      <c r="A41" s="52"/>
      <c r="B41" s="53">
        <v>55</v>
      </c>
      <c r="C41" s="54">
        <v>10144855740</v>
      </c>
      <c r="D41" s="54" t="s">
        <v>63</v>
      </c>
      <c r="E41" s="55">
        <v>39918</v>
      </c>
      <c r="F41" s="55" t="s">
        <v>44</v>
      </c>
      <c r="G41" s="56" t="s">
        <v>43</v>
      </c>
      <c r="H41" s="108"/>
      <c r="I41" s="57">
        <v>1.5868055555555557E-3</v>
      </c>
      <c r="J41" s="87">
        <v>2.3644675925925925E-3</v>
      </c>
      <c r="K41" s="100"/>
      <c r="L41" s="65"/>
      <c r="M41" s="61">
        <v>53.054893392823594</v>
      </c>
      <c r="N41" s="62"/>
      <c r="O41" s="113"/>
      <c r="Q41" s="114"/>
    </row>
    <row r="42" spans="1:23" ht="15" customHeight="1" x14ac:dyDescent="0.2">
      <c r="A42" s="52"/>
      <c r="B42" s="53">
        <v>53</v>
      </c>
      <c r="C42" s="54">
        <v>10138532956</v>
      </c>
      <c r="D42" s="54" t="s">
        <v>64</v>
      </c>
      <c r="E42" s="55">
        <v>39822</v>
      </c>
      <c r="F42" s="55" t="s">
        <v>44</v>
      </c>
      <c r="G42" s="56" t="s">
        <v>43</v>
      </c>
      <c r="H42" s="65"/>
      <c r="I42" s="65"/>
      <c r="J42" s="65"/>
      <c r="K42" s="60"/>
      <c r="L42" s="65"/>
      <c r="M42" s="61">
        <v>53.054893392823594</v>
      </c>
      <c r="N42" s="62"/>
      <c r="O42" s="113"/>
      <c r="Q42" s="114"/>
    </row>
    <row r="43" spans="1:23" ht="15" customHeight="1" thickBot="1" x14ac:dyDescent="0.25">
      <c r="A43" s="70"/>
      <c r="B43" s="110">
        <v>52</v>
      </c>
      <c r="C43" s="91">
        <v>10141983227</v>
      </c>
      <c r="D43" s="91" t="s">
        <v>65</v>
      </c>
      <c r="E43" s="92">
        <v>40024</v>
      </c>
      <c r="F43" s="92" t="s">
        <v>44</v>
      </c>
      <c r="G43" s="93" t="s">
        <v>43</v>
      </c>
      <c r="H43" s="76"/>
      <c r="I43" s="76"/>
      <c r="J43" s="76"/>
      <c r="K43" s="77"/>
      <c r="L43" s="76"/>
      <c r="M43" s="94">
        <v>53.054893392823594</v>
      </c>
      <c r="N43" s="79"/>
      <c r="O43" s="115"/>
      <c r="Q43" s="114"/>
      <c r="U43" s="156"/>
    </row>
    <row r="44" spans="1:23" ht="15" customHeight="1" x14ac:dyDescent="0.2">
      <c r="A44" s="39">
        <v>6</v>
      </c>
      <c r="B44" s="40">
        <v>54</v>
      </c>
      <c r="C44" s="41">
        <v>10125502927</v>
      </c>
      <c r="D44" s="41" t="s">
        <v>66</v>
      </c>
      <c r="E44" s="42">
        <v>40043</v>
      </c>
      <c r="F44" s="42" t="s">
        <v>44</v>
      </c>
      <c r="G44" s="96" t="s">
        <v>43</v>
      </c>
      <c r="H44" s="105">
        <v>8.2951388888888907E-4</v>
      </c>
      <c r="I44" s="46">
        <v>7.7430555555555532E-4</v>
      </c>
      <c r="J44" s="46">
        <v>7.7916666666666651E-4</v>
      </c>
      <c r="K44" s="98">
        <v>7.7917824074074087E-4</v>
      </c>
      <c r="L44" s="47">
        <v>3.1621643518518518E-3</v>
      </c>
      <c r="M44" s="48">
        <v>52.706516209083823</v>
      </c>
      <c r="N44" s="83" t="s">
        <v>58</v>
      </c>
      <c r="O44" s="112" t="s">
        <v>98</v>
      </c>
      <c r="Q44" s="114"/>
    </row>
    <row r="45" spans="1:23" ht="15" customHeight="1" x14ac:dyDescent="0.2">
      <c r="A45" s="52"/>
      <c r="B45" s="53">
        <v>28</v>
      </c>
      <c r="C45" s="54">
        <v>10156552627</v>
      </c>
      <c r="D45" s="54" t="s">
        <v>67</v>
      </c>
      <c r="E45" s="55">
        <v>40691</v>
      </c>
      <c r="F45" s="55" t="s">
        <v>68</v>
      </c>
      <c r="G45" s="56" t="s">
        <v>43</v>
      </c>
      <c r="H45" s="99"/>
      <c r="I45" s="87">
        <v>1.6038194444444444E-3</v>
      </c>
      <c r="J45" s="87">
        <v>2.3829861111111109E-3</v>
      </c>
      <c r="K45" s="100"/>
      <c r="L45" s="65"/>
      <c r="M45" s="61">
        <v>52.706516209083823</v>
      </c>
      <c r="N45" s="62"/>
      <c r="O45" s="113"/>
      <c r="Q45" s="114"/>
    </row>
    <row r="46" spans="1:23" ht="15" customHeight="1" x14ac:dyDescent="0.2">
      <c r="A46" s="52"/>
      <c r="B46" s="53">
        <v>19</v>
      </c>
      <c r="C46" s="54">
        <v>10141468319</v>
      </c>
      <c r="D46" s="54" t="s">
        <v>69</v>
      </c>
      <c r="E46" s="55">
        <v>39917</v>
      </c>
      <c r="F46" s="55" t="s">
        <v>44</v>
      </c>
      <c r="G46" s="56" t="s">
        <v>43</v>
      </c>
      <c r="H46" s="65"/>
      <c r="I46" s="65"/>
      <c r="J46" s="65"/>
      <c r="K46" s="60"/>
      <c r="L46" s="65"/>
      <c r="M46" s="61">
        <v>52.706516209083823</v>
      </c>
      <c r="N46" s="62"/>
      <c r="O46" s="113"/>
      <c r="Q46" s="114"/>
    </row>
    <row r="47" spans="1:23" ht="15" customHeight="1" x14ac:dyDescent="0.2">
      <c r="A47" s="52"/>
      <c r="B47" s="116">
        <v>23</v>
      </c>
      <c r="C47" s="102">
        <v>10148143434</v>
      </c>
      <c r="D47" s="102" t="s">
        <v>70</v>
      </c>
      <c r="E47" s="103">
        <v>40415</v>
      </c>
      <c r="F47" s="103" t="s">
        <v>44</v>
      </c>
      <c r="G47" s="117" t="s">
        <v>43</v>
      </c>
      <c r="H47" s="65"/>
      <c r="I47" s="65"/>
      <c r="J47" s="65"/>
      <c r="K47" s="60"/>
      <c r="L47" s="65"/>
      <c r="M47" s="61">
        <v>52.706516209083823</v>
      </c>
      <c r="N47" s="62"/>
      <c r="O47" s="113"/>
      <c r="Q47" s="114"/>
    </row>
    <row r="48" spans="1:23" ht="15" customHeight="1" thickBot="1" x14ac:dyDescent="0.25">
      <c r="A48" s="70"/>
      <c r="B48" s="110">
        <v>22</v>
      </c>
      <c r="C48" s="91">
        <v>10148084224</v>
      </c>
      <c r="D48" s="91" t="s">
        <v>71</v>
      </c>
      <c r="E48" s="92">
        <v>40289</v>
      </c>
      <c r="F48" s="92" t="s">
        <v>50</v>
      </c>
      <c r="G48" s="93" t="s">
        <v>43</v>
      </c>
      <c r="H48" s="118"/>
      <c r="I48" s="119"/>
      <c r="J48" s="119"/>
      <c r="K48" s="119"/>
      <c r="L48" s="120"/>
      <c r="M48" s="121"/>
      <c r="N48" s="79"/>
      <c r="O48" s="115"/>
      <c r="Q48" s="114"/>
    </row>
    <row r="49" spans="1:17" ht="15" customHeight="1" x14ac:dyDescent="0.2">
      <c r="A49" s="39">
        <v>7</v>
      </c>
      <c r="B49" s="122">
        <v>104</v>
      </c>
      <c r="C49" s="41">
        <v>10123564341</v>
      </c>
      <c r="D49" s="41" t="s">
        <v>72</v>
      </c>
      <c r="E49" s="42">
        <v>39672</v>
      </c>
      <c r="F49" s="42" t="s">
        <v>44</v>
      </c>
      <c r="G49" s="43" t="s">
        <v>73</v>
      </c>
      <c r="H49" s="82">
        <v>8.3090277777777774E-4</v>
      </c>
      <c r="I49" s="46">
        <v>7.8124999999999993E-4</v>
      </c>
      <c r="J49" s="46">
        <v>7.9861111111111127E-4</v>
      </c>
      <c r="K49" s="46">
        <v>8.007523148148149E-4</v>
      </c>
      <c r="L49" s="47">
        <v>3.2115162037037038E-3</v>
      </c>
      <c r="M49" s="48">
        <v>51.896567258311556</v>
      </c>
      <c r="N49" s="83" t="s">
        <v>68</v>
      </c>
      <c r="O49" s="112" t="s">
        <v>98</v>
      </c>
      <c r="Q49" s="123"/>
    </row>
    <row r="50" spans="1:17" ht="15" customHeight="1" x14ac:dyDescent="0.2">
      <c r="A50" s="52"/>
      <c r="B50" s="124">
        <v>103</v>
      </c>
      <c r="C50" s="54">
        <v>10034922711</v>
      </c>
      <c r="D50" s="54" t="s">
        <v>74</v>
      </c>
      <c r="E50" s="55">
        <v>39611</v>
      </c>
      <c r="F50" s="55" t="s">
        <v>44</v>
      </c>
      <c r="G50" s="56" t="s">
        <v>73</v>
      </c>
      <c r="H50" s="99"/>
      <c r="I50" s="57">
        <v>1.6121527777777777E-3</v>
      </c>
      <c r="J50" s="87">
        <v>2.4107638888888889E-3</v>
      </c>
      <c r="K50" s="100"/>
      <c r="L50" s="65"/>
      <c r="M50" s="61">
        <v>51.896567258311556</v>
      </c>
      <c r="N50" s="62"/>
      <c r="O50" s="113"/>
      <c r="Q50" s="161"/>
    </row>
    <row r="51" spans="1:17" ht="15" customHeight="1" x14ac:dyDescent="0.2">
      <c r="A51" s="52"/>
      <c r="B51" s="124">
        <v>107</v>
      </c>
      <c r="C51" s="54">
        <v>10142164190</v>
      </c>
      <c r="D51" s="54" t="s">
        <v>75</v>
      </c>
      <c r="E51" s="55">
        <v>40247</v>
      </c>
      <c r="F51" s="55" t="s">
        <v>58</v>
      </c>
      <c r="G51" s="56" t="s">
        <v>73</v>
      </c>
      <c r="H51" s="65"/>
      <c r="I51" s="65"/>
      <c r="J51" s="65"/>
      <c r="K51" s="65"/>
      <c r="L51" s="65"/>
      <c r="M51" s="61">
        <v>51.896567258311556</v>
      </c>
      <c r="N51" s="62"/>
      <c r="O51" s="113"/>
      <c r="Q51" s="161"/>
    </row>
    <row r="52" spans="1:17" ht="15" customHeight="1" thickBot="1" x14ac:dyDescent="0.25">
      <c r="A52" s="52"/>
      <c r="B52" s="125">
        <v>105</v>
      </c>
      <c r="C52" s="102">
        <v>10116030370</v>
      </c>
      <c r="D52" s="102" t="s">
        <v>76</v>
      </c>
      <c r="E52" s="103">
        <v>39894</v>
      </c>
      <c r="F52" s="103" t="s">
        <v>44</v>
      </c>
      <c r="G52" s="104" t="s">
        <v>73</v>
      </c>
      <c r="H52" s="76"/>
      <c r="I52" s="76"/>
      <c r="J52" s="76"/>
      <c r="K52" s="77"/>
      <c r="L52" s="76"/>
      <c r="M52" s="94">
        <v>51.896567258311556</v>
      </c>
      <c r="N52" s="79"/>
      <c r="O52" s="113"/>
      <c r="Q52" s="161"/>
    </row>
    <row r="53" spans="1:17" ht="15" customHeight="1" x14ac:dyDescent="0.2">
      <c r="A53" s="39">
        <v>8</v>
      </c>
      <c r="B53" s="40">
        <v>27</v>
      </c>
      <c r="C53" s="41">
        <v>10156551718</v>
      </c>
      <c r="D53" s="41" t="s">
        <v>77</v>
      </c>
      <c r="E53" s="42">
        <v>40578</v>
      </c>
      <c r="F53" s="42" t="s">
        <v>68</v>
      </c>
      <c r="G53" s="43" t="s">
        <v>43</v>
      </c>
      <c r="H53" s="82">
        <v>8.244212962962963E-4</v>
      </c>
      <c r="I53" s="46">
        <v>8.1678240740740745E-4</v>
      </c>
      <c r="J53" s="46">
        <v>8.2881944444444453E-4</v>
      </c>
      <c r="K53" s="98">
        <v>8.425462962962961E-4</v>
      </c>
      <c r="L53" s="47">
        <v>3.3125694444444444E-3</v>
      </c>
      <c r="M53" s="48">
        <v>50.313410620322429</v>
      </c>
      <c r="N53" s="83" t="s">
        <v>68</v>
      </c>
      <c r="O53" s="112" t="s">
        <v>98</v>
      </c>
      <c r="Q53" s="161"/>
    </row>
    <row r="54" spans="1:17" ht="15" customHeight="1" x14ac:dyDescent="0.2">
      <c r="A54" s="52"/>
      <c r="B54" s="53">
        <v>26</v>
      </c>
      <c r="C54" s="54">
        <v>10156554041</v>
      </c>
      <c r="D54" s="54" t="s">
        <v>78</v>
      </c>
      <c r="E54" s="55">
        <v>40578</v>
      </c>
      <c r="F54" s="55" t="s">
        <v>68</v>
      </c>
      <c r="G54" s="56" t="s">
        <v>43</v>
      </c>
      <c r="H54" s="108"/>
      <c r="I54" s="57">
        <v>1.6412037037037037E-3</v>
      </c>
      <c r="J54" s="87">
        <v>2.4700231481481483E-3</v>
      </c>
      <c r="K54" s="100"/>
      <c r="L54" s="65"/>
      <c r="M54" s="61">
        <v>50.313410620322429</v>
      </c>
      <c r="N54" s="62"/>
      <c r="O54" s="89"/>
      <c r="Q54" s="123"/>
    </row>
    <row r="55" spans="1:17" ht="15" customHeight="1" x14ac:dyDescent="0.2">
      <c r="A55" s="52"/>
      <c r="B55" s="53">
        <v>30</v>
      </c>
      <c r="C55" s="54">
        <v>10145860294</v>
      </c>
      <c r="D55" s="54" t="s">
        <v>79</v>
      </c>
      <c r="E55" s="55">
        <v>40755</v>
      </c>
      <c r="F55" s="55" t="s">
        <v>68</v>
      </c>
      <c r="G55" s="56" t="s">
        <v>43</v>
      </c>
      <c r="H55" s="65"/>
      <c r="I55" s="65"/>
      <c r="J55" s="65"/>
      <c r="K55" s="60"/>
      <c r="L55" s="65"/>
      <c r="M55" s="61">
        <v>50.313410620322429</v>
      </c>
      <c r="N55" s="62"/>
      <c r="O55" s="89"/>
      <c r="Q55" s="161"/>
    </row>
    <row r="56" spans="1:17" ht="15" customHeight="1" thickBot="1" x14ac:dyDescent="0.25">
      <c r="A56" s="70"/>
      <c r="B56" s="110">
        <v>56</v>
      </c>
      <c r="C56" s="91">
        <v>10148465756</v>
      </c>
      <c r="D56" s="91" t="s">
        <v>80</v>
      </c>
      <c r="E56" s="92">
        <v>40375</v>
      </c>
      <c r="F56" s="92" t="s">
        <v>50</v>
      </c>
      <c r="G56" s="93" t="s">
        <v>43</v>
      </c>
      <c r="H56" s="76"/>
      <c r="I56" s="76"/>
      <c r="J56" s="76"/>
      <c r="K56" s="77"/>
      <c r="L56" s="76"/>
      <c r="M56" s="94">
        <v>50.313410620322429</v>
      </c>
      <c r="N56" s="79"/>
      <c r="O56" s="95"/>
      <c r="Q56" s="161"/>
    </row>
    <row r="57" spans="1:17" ht="15" customHeight="1" thickBot="1" x14ac:dyDescent="0.25">
      <c r="A57" s="126"/>
      <c r="B57" s="53"/>
      <c r="C57" s="54"/>
      <c r="D57" s="54"/>
      <c r="E57" s="55"/>
      <c r="F57" s="55"/>
      <c r="G57" s="56"/>
      <c r="H57" s="127"/>
      <c r="I57" s="127"/>
      <c r="J57" s="127"/>
      <c r="K57" s="127"/>
      <c r="L57" s="127"/>
      <c r="M57" s="128"/>
      <c r="N57" s="129"/>
      <c r="O57" s="130"/>
      <c r="Q57" s="123"/>
    </row>
    <row r="58" spans="1:17" ht="15" customHeight="1" thickTop="1" x14ac:dyDescent="0.2">
      <c r="A58" s="175" t="s">
        <v>81</v>
      </c>
      <c r="B58" s="176"/>
      <c r="C58" s="176"/>
      <c r="D58" s="176"/>
      <c r="E58" s="131"/>
      <c r="F58" s="131"/>
      <c r="G58" s="131" t="s">
        <v>82</v>
      </c>
      <c r="H58" s="131"/>
      <c r="I58" s="131"/>
      <c r="J58" s="131"/>
      <c r="K58" s="131"/>
      <c r="L58" s="131"/>
      <c r="M58" s="131"/>
      <c r="N58" s="131"/>
      <c r="O58" s="132"/>
      <c r="Q58" s="123"/>
    </row>
    <row r="59" spans="1:17" ht="15" customHeight="1" x14ac:dyDescent="0.2">
      <c r="A59" s="133" t="s">
        <v>83</v>
      </c>
      <c r="B59" s="133"/>
      <c r="C59" s="134"/>
      <c r="D59" s="133"/>
      <c r="E59" s="135"/>
      <c r="F59" s="133"/>
      <c r="G59" s="136" t="s">
        <v>84</v>
      </c>
      <c r="H59" s="137">
        <v>2</v>
      </c>
      <c r="I59" s="138" t="s">
        <v>85</v>
      </c>
      <c r="J59" s="139">
        <f>COUNTIF(F23:F70,"ЗМС")</f>
        <v>0</v>
      </c>
      <c r="K59" s="140"/>
      <c r="L59" s="141"/>
      <c r="M59" s="142"/>
      <c r="N59" s="143"/>
      <c r="O59" s="144"/>
      <c r="Q59" s="123"/>
    </row>
    <row r="60" spans="1:17" ht="15" customHeight="1" x14ac:dyDescent="0.2">
      <c r="A60" s="133" t="s">
        <v>86</v>
      </c>
      <c r="B60" s="133"/>
      <c r="C60" s="145"/>
      <c r="D60" s="133"/>
      <c r="E60" s="135"/>
      <c r="F60" s="133"/>
      <c r="G60" s="146" t="s">
        <v>87</v>
      </c>
      <c r="H60" s="147">
        <f>H61+H65</f>
        <v>8</v>
      </c>
      <c r="I60" s="138" t="s">
        <v>88</v>
      </c>
      <c r="J60" s="139">
        <f>COUNTIF(F23:F70,"МСМК")</f>
        <v>0</v>
      </c>
      <c r="K60" s="140"/>
      <c r="L60" s="141"/>
      <c r="M60" s="142"/>
      <c r="N60" s="143"/>
      <c r="O60" s="144"/>
      <c r="Q60" s="123"/>
    </row>
    <row r="61" spans="1:17" ht="15" customHeight="1" x14ac:dyDescent="0.2">
      <c r="A61" s="133"/>
      <c r="B61" s="133"/>
      <c r="C61" s="145"/>
      <c r="D61" s="133"/>
      <c r="E61" s="135"/>
      <c r="F61" s="133"/>
      <c r="G61" s="146" t="s">
        <v>89</v>
      </c>
      <c r="H61" s="147">
        <f>H62+H63+H64</f>
        <v>8</v>
      </c>
      <c r="I61" s="138" t="s">
        <v>42</v>
      </c>
      <c r="J61" s="139">
        <f>COUNTIF(F23:F70,"МС")</f>
        <v>2</v>
      </c>
      <c r="K61" s="140"/>
      <c r="L61" s="141"/>
      <c r="M61" s="142"/>
      <c r="N61" s="143"/>
      <c r="O61" s="144"/>
      <c r="Q61" s="123"/>
    </row>
    <row r="62" spans="1:17" x14ac:dyDescent="0.2">
      <c r="A62" s="133"/>
      <c r="B62" s="133"/>
      <c r="C62" s="145"/>
      <c r="D62" s="133"/>
      <c r="E62" s="135"/>
      <c r="F62" s="133"/>
      <c r="G62" s="146" t="s">
        <v>90</v>
      </c>
      <c r="H62" s="147">
        <f>COUNT(A23:A56)</f>
        <v>8</v>
      </c>
      <c r="I62" s="138" t="s">
        <v>44</v>
      </c>
      <c r="J62" s="139">
        <f>COUNTIF(F23:F70,"КМС")</f>
        <v>24</v>
      </c>
      <c r="K62" s="140"/>
      <c r="L62" s="141"/>
      <c r="M62" s="142"/>
      <c r="N62" s="143"/>
      <c r="O62" s="144"/>
      <c r="Q62" s="161"/>
    </row>
    <row r="63" spans="1:17" x14ac:dyDescent="0.2">
      <c r="A63" s="133"/>
      <c r="B63" s="133"/>
      <c r="C63" s="145"/>
      <c r="D63" s="133"/>
      <c r="E63" s="135"/>
      <c r="F63" s="133"/>
      <c r="G63" s="146" t="s">
        <v>91</v>
      </c>
      <c r="H63" s="147">
        <f>COUNTIF(A23:A56,"НФ")</f>
        <v>0</v>
      </c>
      <c r="I63" s="138" t="s">
        <v>50</v>
      </c>
      <c r="J63" s="139">
        <f>COUNTIF(F23:F70,"1 СР")</f>
        <v>3</v>
      </c>
      <c r="K63" s="140"/>
      <c r="L63" s="141"/>
      <c r="M63" s="142"/>
      <c r="N63" s="143"/>
      <c r="O63" s="144"/>
      <c r="Q63" s="161"/>
    </row>
    <row r="64" spans="1:17" x14ac:dyDescent="0.2">
      <c r="A64" s="133"/>
      <c r="B64" s="133"/>
      <c r="C64" s="145"/>
      <c r="D64" s="133"/>
      <c r="E64" s="135"/>
      <c r="F64" s="133"/>
      <c r="G64" s="146" t="s">
        <v>92</v>
      </c>
      <c r="H64" s="147">
        <f>COUNTIF(A23:A56,"ДСКВ")</f>
        <v>0</v>
      </c>
      <c r="I64" s="148" t="s">
        <v>58</v>
      </c>
      <c r="J64" s="139">
        <f>COUNTIF(F23:F70,"2 СР")</f>
        <v>1</v>
      </c>
      <c r="K64" s="140"/>
      <c r="L64" s="141"/>
      <c r="M64" s="142"/>
      <c r="N64" s="143"/>
      <c r="O64" s="144"/>
      <c r="Q64" s="161"/>
    </row>
    <row r="65" spans="1:17" x14ac:dyDescent="0.2">
      <c r="A65" s="133"/>
      <c r="B65" s="133"/>
      <c r="C65" s="145"/>
      <c r="D65" s="133"/>
      <c r="E65" s="135"/>
      <c r="F65" s="133"/>
      <c r="G65" s="146" t="s">
        <v>93</v>
      </c>
      <c r="H65" s="147">
        <f>COUNTIF(A23:A56,"НС")</f>
        <v>0</v>
      </c>
      <c r="I65" s="148" t="s">
        <v>68</v>
      </c>
      <c r="J65" s="139">
        <f>COUNTIF(F23:F70,"3 СР")</f>
        <v>4</v>
      </c>
      <c r="K65" s="140"/>
      <c r="L65" s="141"/>
      <c r="M65" s="142"/>
      <c r="N65" s="143"/>
      <c r="O65" s="144"/>
      <c r="Q65" s="161"/>
    </row>
    <row r="66" spans="1:17" ht="15" x14ac:dyDescent="0.2">
      <c r="A66" s="162"/>
      <c r="B66" s="163"/>
      <c r="C66" s="163"/>
      <c r="D66" s="163"/>
      <c r="E66" s="163" t="s">
        <v>94</v>
      </c>
      <c r="F66" s="163"/>
      <c r="G66" s="163"/>
      <c r="H66" s="163" t="s">
        <v>95</v>
      </c>
      <c r="I66" s="163"/>
      <c r="J66" s="163"/>
      <c r="K66" s="163"/>
      <c r="L66" s="163"/>
      <c r="M66" s="163" t="s">
        <v>96</v>
      </c>
      <c r="N66" s="163"/>
      <c r="O66" s="164"/>
    </row>
    <row r="67" spans="1:17" x14ac:dyDescent="0.2">
      <c r="A67" s="165"/>
      <c r="B67" s="166"/>
      <c r="C67" s="166"/>
      <c r="D67" s="166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8"/>
    </row>
    <row r="68" spans="1:17" x14ac:dyDescent="0.2">
      <c r="A68" s="149"/>
      <c r="B68" s="150"/>
      <c r="C68" s="150"/>
      <c r="D68" s="150"/>
      <c r="E68" s="151"/>
      <c r="F68" s="150"/>
      <c r="G68" s="150"/>
      <c r="H68" s="152"/>
      <c r="I68" s="152"/>
      <c r="J68" s="152"/>
      <c r="K68" s="152"/>
      <c r="L68" s="152"/>
      <c r="M68" s="150"/>
      <c r="N68" s="150"/>
      <c r="O68" s="153"/>
    </row>
    <row r="69" spans="1:17" x14ac:dyDescent="0.2">
      <c r="A69" s="149"/>
      <c r="B69" s="150"/>
      <c r="C69" s="150"/>
      <c r="D69" s="150"/>
      <c r="E69" s="151"/>
      <c r="F69" s="150"/>
      <c r="G69" s="150"/>
      <c r="H69" s="152"/>
      <c r="I69" s="152"/>
      <c r="J69" s="152"/>
      <c r="K69" s="152"/>
      <c r="L69" s="152"/>
      <c r="M69" s="150"/>
      <c r="N69" s="150"/>
      <c r="O69" s="153"/>
    </row>
    <row r="70" spans="1:17" x14ac:dyDescent="0.2">
      <c r="A70" s="149"/>
      <c r="B70" s="150"/>
      <c r="C70" s="150"/>
      <c r="D70" s="150"/>
      <c r="E70" s="151"/>
      <c r="F70" s="150"/>
      <c r="G70" s="150"/>
      <c r="H70" s="152"/>
      <c r="I70" s="152"/>
      <c r="J70" s="152"/>
      <c r="K70" s="152"/>
      <c r="L70" s="152"/>
      <c r="M70" s="150"/>
      <c r="N70" s="150"/>
      <c r="O70" s="153"/>
    </row>
    <row r="71" spans="1:17" x14ac:dyDescent="0.2">
      <c r="A71" s="149"/>
      <c r="B71" s="150"/>
      <c r="C71" s="150"/>
      <c r="D71" s="150"/>
      <c r="E71" s="151"/>
      <c r="F71" s="150"/>
      <c r="G71" s="150"/>
      <c r="H71" s="152"/>
      <c r="I71" s="152"/>
      <c r="J71" s="152"/>
      <c r="K71" s="152"/>
      <c r="L71" s="152"/>
      <c r="M71" s="154"/>
      <c r="N71" s="155"/>
      <c r="O71" s="153"/>
    </row>
    <row r="72" spans="1:17" ht="13.5" thickBot="1" x14ac:dyDescent="0.25">
      <c r="A72" s="157" t="s">
        <v>7</v>
      </c>
      <c r="B72" s="158"/>
      <c r="C72" s="158"/>
      <c r="D72" s="158"/>
      <c r="E72" s="158" t="str">
        <f>G17</f>
        <v xml:space="preserve">Валова А.С. (ВК, г. САНКТ -ПЕТЕРБУРГ) </v>
      </c>
      <c r="F72" s="158"/>
      <c r="G72" s="158"/>
      <c r="H72" s="158" t="str">
        <f>G18</f>
        <v xml:space="preserve">Михайлова И.Н. (ВК, г. САНКТ -ПЕТЕРБУРГ) </v>
      </c>
      <c r="I72" s="158"/>
      <c r="J72" s="158"/>
      <c r="K72" s="158"/>
      <c r="L72" s="159" t="str">
        <f>G19</f>
        <v xml:space="preserve">Соловьев Г.Н. (ВК, г. САНКТ- ПЕТЕРБУРГ) </v>
      </c>
      <c r="M72" s="159"/>
      <c r="N72" s="159"/>
      <c r="O72" s="160"/>
    </row>
    <row r="73" spans="1:17" ht="13.5" thickTop="1" x14ac:dyDescent="0.2"/>
  </sheetData>
  <mergeCells count="45">
    <mergeCell ref="A6:O6"/>
    <mergeCell ref="A1:O1"/>
    <mergeCell ref="A2:O2"/>
    <mergeCell ref="A3:O3"/>
    <mergeCell ref="A4:O4"/>
    <mergeCell ref="A5:O5"/>
    <mergeCell ref="H17:O17"/>
    <mergeCell ref="A7:O7"/>
    <mergeCell ref="A8:O8"/>
    <mergeCell ref="A9:O9"/>
    <mergeCell ref="A10:O10"/>
    <mergeCell ref="A11:O11"/>
    <mergeCell ref="A12:O12"/>
    <mergeCell ref="A13:D13"/>
    <mergeCell ref="A14:D14"/>
    <mergeCell ref="A15:G15"/>
    <mergeCell ref="H15:O15"/>
    <mergeCell ref="H16:O16"/>
    <mergeCell ref="A58:D58"/>
    <mergeCell ref="H18:O18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O21:O22"/>
    <mergeCell ref="Q50:Q53"/>
    <mergeCell ref="Q55:Q56"/>
    <mergeCell ref="A72:D72"/>
    <mergeCell ref="E72:G72"/>
    <mergeCell ref="H72:K72"/>
    <mergeCell ref="L72:O72"/>
    <mergeCell ref="Q62:Q65"/>
    <mergeCell ref="A66:D66"/>
    <mergeCell ref="E66:G66"/>
    <mergeCell ref="H66:L66"/>
    <mergeCell ref="M66:O66"/>
    <mergeCell ref="A67:E67"/>
    <mergeCell ref="F67:O67"/>
  </mergeCells>
  <pageMargins left="0.23622047244094488" right="0.23622047244094488" top="0.26250000000000001" bottom="0.37239583333333331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ФИНАЛ Ю15-16</vt:lpstr>
      <vt:lpstr>'ФИНАЛ Ю15-16'!Область_печати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2024-10-17T11:18:48Z</dcterms:created>
  <dcterms:modified xsi:type="dcterms:W3CDTF">2024-10-17T11:23:20Z</dcterms:modified>
</cp:coreProperties>
</file>