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Индивидуальная гонка" sheetId="89" r:id="rId1"/>
  </sheets>
  <definedNames>
    <definedName name="_xlnm._FilterDatabase" localSheetId="0" hidden="1">'Индивидуальная гонка'!$B$23:$L$36</definedName>
    <definedName name="_xlnm.Print_Titles" localSheetId="0">'Индивидуальная гонка'!$21:$22</definedName>
    <definedName name="_xlnm.Print_Area" localSheetId="0">'Индивидуальная гонка'!$A$1:$L$54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" i="89" l="1"/>
  <c r="H42" i="89"/>
  <c r="J24" i="89" l="1"/>
  <c r="J25" i="89"/>
  <c r="J26" i="89"/>
  <c r="J27" i="89"/>
  <c r="J28" i="89"/>
  <c r="J29" i="89"/>
  <c r="J30" i="89"/>
  <c r="J31" i="89"/>
  <c r="J32" i="89"/>
  <c r="J33" i="89"/>
  <c r="J34" i="89"/>
  <c r="J35" i="89"/>
  <c r="J36" i="89"/>
  <c r="L45" i="89" l="1"/>
  <c r="L44" i="89"/>
  <c r="L43" i="89"/>
  <c r="L42" i="89"/>
  <c r="L41" i="89"/>
  <c r="L40" i="89"/>
  <c r="L39" i="89"/>
  <c r="H54" i="89" l="1"/>
  <c r="E54" i="89"/>
  <c r="H45" i="89"/>
  <c r="H44" i="89"/>
  <c r="H43" i="89"/>
  <c r="H41" i="89" l="1"/>
  <c r="I27" i="89"/>
  <c r="I28" i="89"/>
  <c r="I29" i="89"/>
  <c r="I30" i="89"/>
  <c r="I31" i="89"/>
  <c r="I32" i="89"/>
  <c r="I33" i="89"/>
  <c r="I34" i="89"/>
  <c r="I35" i="89"/>
  <c r="I36" i="89"/>
  <c r="I26" i="89"/>
  <c r="I24" i="89"/>
  <c r="I25" i="89"/>
  <c r="I23" i="89"/>
  <c r="H46" i="89" l="1"/>
  <c r="H40" i="89" s="1"/>
</calcChain>
</file>

<file path=xl/sharedStrings.xml><?xml version="1.0" encoding="utf-8"?>
<sst xmlns="http://schemas.openxmlformats.org/spreadsheetml/2006/main" count="128" uniqueCount="102">
  <si>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</si>
  <si>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</si>
  <si>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</si>
  <si>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</si>
  <si>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</si>
  <si>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</si>
  <si>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</si>
  <si>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</si>
  <si>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</si>
  <si>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</si>
  <si>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</si>
  <si>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</si>
  <si>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</si>
  <si>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</si>
  <si>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</si>
  <si>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</si>
  <si>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</si>
  <si>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</si>
  <si>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</si>
  <si>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</si>
  <si>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</si>
  <si>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</si>
  <si>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</si>
  <si>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</si>
  <si>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</si>
  <si>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</si>
  <si>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</si>
  <si>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</si>
  <si>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</si>
  <si>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</si>
  <si>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</si>
  <si>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</si>
  <si>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</si>
  <si>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</si>
  <si>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</si>
  <si>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Пояснения</t>
  </si>
  <si>
    <t>1-5 строки - организаторы соревнования</t>
  </si>
  <si>
    <t>строка 6 - статус соревнования в соответствии с Положением о соревнованиях</t>
  </si>
  <si>
    <t>строка 10 - название дисципоины в соответствии с реестром видов спорта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</si>
  <si>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</si>
  <si>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</si>
  <si>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</si>
  <si>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Лимит времени</t>
  </si>
  <si>
    <t xml:space="preserve">Длина дистанции должна быть измерена и указана как можно точнее 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</si>
  <si>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</si>
  <si>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</si>
  <si>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Тюменская область</t>
  </si>
  <si>
    <t>Отставание и скорость (столбцы J и K) считаются автоматически</t>
  </si>
  <si>
    <t>Кроме Субъектов РФ статистика считается автоматически. Проверить соответствие аббревиатур: ЛИМ, НФ, ДСКВ, НС, ЗМС, МСМК, МС, КМС, 1 СР</t>
  </si>
  <si>
    <t>ДИСТАНЦИЯ (КМ):</t>
  </si>
  <si>
    <t>Заполняется автоматически (кроме гербов и эмблем) из данных списка участников:</t>
  </si>
  <si>
    <t>Столбец I - сотые доли секунды в гонках на время. На этапах групповых гонок не заполняется</t>
  </si>
  <si>
    <t>Столбец P - время этапа с учетом бонификации и штрафов для сумарный результатов</t>
  </si>
  <si>
    <t>МАКСИМАЛЬНЫЙ ПЕРЕПАД (HD): Разница высоты между нижней и верхней точкой на трассе</t>
  </si>
  <si>
    <t>Значения столбцов C:G вставляются из "базы спортсменов" по номеру спортсмена из столбца B</t>
  </si>
  <si>
    <t>ИТОГОВЫЙ ПРОТОКОЛ</t>
  </si>
  <si>
    <t>ПО ВЕЛОСИПЕДНОМУ СПОРТУ</t>
  </si>
  <si>
    <t>шоссе - индивидуальная гонка на время</t>
  </si>
  <si>
    <t>№ ВРВС: 0080511611Я</t>
  </si>
  <si>
    <t>Осадки: без осадков</t>
  </si>
  <si>
    <t>ВЫПОЛНЕНИЕ НТУ ЕВСК</t>
  </si>
  <si>
    <t>Правительство Омской области</t>
  </si>
  <si>
    <t>Министерство спорта Российской Федерации</t>
  </si>
  <si>
    <t>Департамент по делам молодежи, физической культуры и спорта</t>
  </si>
  <si>
    <t>Федерация велосипедного спорта России</t>
  </si>
  <si>
    <t>Федерация велосипедного спорта Омской области</t>
  </si>
  <si>
    <t>ВСЕРОССИЙСКИЕ СОРЕВНОВАНИЯ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</si>
  <si>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Омск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</si>
  <si>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16 июня 2021 года</t>
    </r>
  </si>
  <si>
    <t>НАЗВАНИЕ ТРАССЫ / РЕГ. НОМЕР: 1-й км автодороги п.Крутая горка</t>
  </si>
  <si>
    <t>ДОЦЕНКО С.А. (ВК, г. ОМСК)</t>
  </si>
  <si>
    <t>СЛАБКОВСКАЯ В.Н. ( 1К, г. ОМСК)</t>
  </si>
  <si>
    <t>СТАРЧЕНКОВ С.А. (ВК, г. ОМСК)</t>
  </si>
  <si>
    <t>2 СР</t>
  </si>
  <si>
    <t>3 СР</t>
  </si>
  <si>
    <t>НАЧАЛО ГОНКИ:</t>
  </si>
  <si>
    <t>ОКОНЧАНИЕ ГОНКИ:</t>
  </si>
  <si>
    <t>Омская область</t>
  </si>
  <si>
    <t>Температура: +25,0</t>
  </si>
  <si>
    <t>Влажность: 54%</t>
  </si>
  <si>
    <t>Ветер:</t>
  </si>
  <si>
    <t>№ ЕКП 2021: 32541</t>
  </si>
  <si>
    <t>МАКСИМАЛЬНЫЙ ПЕРЕПАД (HD) (м):</t>
  </si>
  <si>
    <t>СУММА ПОЛОЖИТЕЛЬНЫХ ПЕРЕПАДОВ ВЫСОТЫ НА ДИСТАНЦИИ (ТС) (м):</t>
  </si>
  <si>
    <t>Новосибирская область</t>
  </si>
  <si>
    <t>Кемеровская область</t>
  </si>
  <si>
    <t>Республика Хакасия</t>
  </si>
  <si>
    <t>Девушки 15-16 лет</t>
  </si>
  <si>
    <t>ЯРУНОВА Ирина</t>
  </si>
  <si>
    <t>ЮДИНА Александра</t>
  </si>
  <si>
    <t>ПОТАПОВА Екатерина</t>
  </si>
  <si>
    <t>САВИЦКАЯ Анастасия</t>
  </si>
  <si>
    <t>ЛЕЗИНА Алиса</t>
  </si>
  <si>
    <t>БЕЛИМЕНКО Мария</t>
  </si>
  <si>
    <t>ЕЛИЗАРЬЕВА Виктория</t>
  </si>
  <si>
    <t>КОРХОВА Анастасия</t>
  </si>
  <si>
    <t>БИКАНОВА Руслана</t>
  </si>
  <si>
    <t>ГАВРИЛИНА Светлана</t>
  </si>
  <si>
    <t>МАНДРОВА Анастасия</t>
  </si>
  <si>
    <t>НИКОЛАЕВА Вероника</t>
  </si>
  <si>
    <t>ПОЛЯКОВА Вероника</t>
  </si>
  <si>
    <t>ГЕРГЕЛЬ 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</si>
</sst>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mm:ss.0;@"/>
    <numFmt numFmtId="166" formatCode="0.000"/>
    <numFmt numFmtId="167" formatCode="hh:mm:ss.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82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49" fontId="12" fillId="0" borderId="5" xfId="0" applyNumberFormat="1" applyFont="1" applyBorder="1" applyAlignment="1">
      <alignment horizontal="left" vertical="center"/>
    </xf>
    <xf numFmtId="0" fontId="12" fillId="0" borderId="15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2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4" fontId="5" fillId="0" borderId="0" xfId="0" applyNumberFormat="1" applyFont="1" applyAlignment="1">
      <alignment vertical="center"/>
    </xf>
    <xf numFmtId="14" fontId="5" fillId="0" borderId="23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/>
    </xf>
    <xf numFmtId="0" fontId="12" fillId="0" borderId="19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12" fillId="0" borderId="18" xfId="0" applyNumberFormat="1" applyFont="1" applyBorder="1" applyAlignment="1">
      <alignment vertical="center"/>
    </xf>
    <xf numFmtId="165" fontId="5" fillId="0" borderId="23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2" fontId="14" fillId="0" borderId="3" xfId="0" applyNumberFormat="1" applyFont="1" applyBorder="1" applyAlignment="1">
      <alignment horizontal="right" vertical="center"/>
    </xf>
    <xf numFmtId="2" fontId="12" fillId="0" borderId="5" xfId="0" applyNumberFormat="1" applyFont="1" applyBorder="1" applyAlignment="1">
      <alignment vertical="center"/>
    </xf>
    <xf numFmtId="2" fontId="15" fillId="0" borderId="18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" fontId="15" fillId="0" borderId="2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166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>
      <alignment vertical="center"/>
    </xf>
    <xf numFmtId="167" fontId="5" fillId="0" borderId="1" xfId="0" applyNumberFormat="1" applyFont="1" applyBorder="1" applyAlignment="1">
      <alignment horizontal="center" vertical="center"/>
    </xf>
    <xf numFmtId="47" fontId="5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0" fontId="18" fillId="0" borderId="3" xfId="8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>
      <alignment vertical="center"/>
    </xf>
    <xf numFmtId="2" fontId="14" fillId="0" borderId="2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4" fontId="12" fillId="0" borderId="18" xfId="0" applyNumberFormat="1" applyFont="1" applyFill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167" fontId="5" fillId="0" borderId="37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36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6" fillId="2" borderId="3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4" fontId="6" fillId="2" borderId="34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5" fontId="6" fillId="2" borderId="34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21" fontId="6" fillId="2" borderId="34" xfId="3" applyNumberFormat="1" applyFont="1" applyFill="1" applyBorder="1" applyAlignment="1">
      <alignment horizontal="center" vertical="center" wrapText="1"/>
    </xf>
    <xf numFmtId="21" fontId="6" fillId="2" borderId="1" xfId="3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41911</xdr:colOff>
      <xdr:row>0</xdr:row>
      <xdr:rowOff>57151</xdr:rowOff>
    </xdr:from>
    <xdr:to>
      <xdr:col>1</xdr:col>
      <xdr:colOff>238126</xdr:colOff>
      <xdr:row>3</xdr:row>
      <xdr:rowOff>119063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2944631C-8517-4593-8E9A-523E29EE1D5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1" y="57151"/>
          <a:ext cx="662940" cy="723899"/>
        </a:xfrm>
        <a:prstGeom prst="rect">
          <a:avLst/>
        </a:prstGeom>
      </xdr:spPr>
    </xdr:pic>
    <xdr:clientData/>
  </xdr:twoCellAnchor>
  <xdr:twoCellAnchor editAs="oneCell">
    <xdr:from>
      <xdr:col>1</xdr:col>
      <xdr:colOff>379094</xdr:colOff>
      <xdr:row>0</xdr:row>
      <xdr:rowOff>66676</xdr:rowOff>
    </xdr:from>
    <xdr:to>
      <xdr:col>2</xdr:col>
      <xdr:colOff>726281</xdr:colOff>
      <xdr:row>3</xdr:row>
      <xdr:rowOff>128588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73483F26-F6FB-4DA7-95EF-5455433E61D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19" y="66676"/>
          <a:ext cx="897255" cy="723899"/>
        </a:xfrm>
        <a:prstGeom prst="rect">
          <a:avLst/>
        </a:prstGeom>
      </xdr:spPr>
    </xdr:pic>
    <xdr:clientData/>
  </xdr:twoCellAnchor>
  <xdr:oneCellAnchor>
    <xdr:from>
      <xdr:col>11</xdr:col>
      <xdr:colOff>238125</xdr:colOff>
      <xdr:row>0</xdr:row>
      <xdr:rowOff>95251</xdr:rowOff>
    </xdr:from>
    <xdr:ext cx="750093" cy="638148"/>
    <xdr:pic>
      <xdr:nvPicPr>
        <xdr:cNvPr id="10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91688" y="95251"/>
          <a:ext cx="750093" cy="638148"/>
        </a:xfrm>
        <a:prstGeom prst="rect">
          <a:avLst/>
        </a:prstGeom>
      </xdr:spPr>
    </xdr:pic>
    <xdr:clientData/>
  </xdr:oneCellAnchor>
  <xdr:oneCellAnchor>
    <xdr:from>
      <xdr:col>5</xdr:col>
      <xdr:colOff>261938</xdr:colOff>
      <xdr:row>48</xdr:row>
      <xdr:rowOff>130966</xdr:rowOff>
    </xdr:from>
    <xdr:ext cx="1085366" cy="535783"/>
    <xdr:pic>
      <xdr:nvPicPr>
        <xdr:cNvPr id="11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69594" y="13811247"/>
          <a:ext cx="1085366" cy="535783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48</xdr:row>
      <xdr:rowOff>166686</xdr:rowOff>
    </xdr:from>
    <xdr:ext cx="1060512" cy="440531"/>
    <xdr:pic>
      <xdr:nvPicPr>
        <xdr:cNvPr id="13" name="Pictur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060531" y="14013655"/>
          <a:ext cx="1060512" cy="4405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84"/>
  <sheetViews>
    <sheetView tabSelected="1" view="pageBreakPreview" topLeftCell="A19" zoomScale="90" zoomScaleNormal="100" zoomScaleSheetLayoutView="90" workbookViewId="0">
      <selection activeCell="D26" sqref="D26"/>
    </sheetView>
  </sheetViews>
  <sheetFormatPr defaultColWidth="9.140625" defaultRowHeight="12.75" x14ac:dyDescent="0.2"/>
  <cols>
    <col min="1" max="1" width="7" style="1" customWidth="1"/>
    <col min="2" max="2" width="8.140625" style="9" customWidth="1"/>
    <col min="3" max="3" width="14.7109375" style="9" customWidth="1"/>
    <col min="4" max="4" width="22.140625" style="1" customWidth="1"/>
    <col min="5" max="5" width="12" style="47" customWidth="1"/>
    <col min="6" max="6" width="9.42578125" style="1" customWidth="1"/>
    <col min="7" max="7" width="25" style="1" customWidth="1"/>
    <col min="8" max="8" width="12.5703125" style="1" customWidth="1"/>
    <col min="9" max="9" width="13" style="65" customWidth="1"/>
    <col min="10" max="10" width="11.140625" style="73" customWidth="1"/>
    <col min="11" max="11" width="13" style="73" customWidth="1"/>
    <col min="12" max="12" width="16.5703125" style="1" customWidth="1"/>
    <col min="13" max="14" width="9.140625" style="1"/>
    <col min="15" max="15" width="9.85546875" style="1" bestFit="1" customWidth="1"/>
    <col min="16" max="16384" width="9.140625" style="1"/>
  </cols>
  <sheetData>
    <row r="1" spans="1:12" ht="15.75" customHeight="1" x14ac:dyDescent="0.2">
      <c r="A1" s="174" t="s">
        <v>62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.75" customHeight="1" x14ac:dyDescent="0.2">
      <c r="A2" s="174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21" x14ac:dyDescent="0.2">
      <c r="A3" s="174" t="s">
        <v>63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21" x14ac:dyDescent="0.2">
      <c r="A4" s="174" t="s">
        <v>64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21.75" customHeight="1" x14ac:dyDescent="0.2">
      <c r="A5" s="174" t="s">
        <v>65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2" s="2" customFormat="1" ht="28.5" x14ac:dyDescent="0.45">
      <c r="A6" s="181" t="s">
        <v>66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2" s="2" customFormat="1" ht="18" customHeight="1" x14ac:dyDescent="0.35">
      <c r="A7" s="170" t="s">
        <v>56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</row>
    <row r="8" spans="1:12" s="2" customFormat="1" ht="5.25" customHeight="1" thickBot="1" x14ac:dyDescent="0.25">
      <c r="A8" s="178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80"/>
    </row>
    <row r="9" spans="1:12" ht="18" customHeight="1" thickTop="1" x14ac:dyDescent="0.2">
      <c r="A9" s="175" t="s">
        <v>55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7"/>
    </row>
    <row r="10" spans="1:12" ht="18" customHeight="1" x14ac:dyDescent="0.3">
      <c r="A10" s="171" t="s">
        <v>57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3"/>
    </row>
    <row r="11" spans="1:12" ht="19.5" customHeight="1" x14ac:dyDescent="0.3">
      <c r="A11" s="139" t="s">
        <v>87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1"/>
    </row>
    <row r="12" spans="1:12" ht="7.5" customHeight="1" x14ac:dyDescent="0.2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8"/>
    </row>
    <row r="13" spans="1:12" ht="15.75" x14ac:dyDescent="0.2">
      <c r="A13" s="26" t="s">
        <v>67</v>
      </c>
      <c r="B13" s="15"/>
      <c r="C13" s="15"/>
      <c r="D13" s="82"/>
      <c r="E13" s="42"/>
      <c r="F13" s="4"/>
      <c r="G13" s="85" t="s">
        <v>75</v>
      </c>
      <c r="H13" s="4"/>
      <c r="I13" s="112"/>
      <c r="J13" s="111"/>
      <c r="K13" s="111"/>
      <c r="L13" s="22" t="s">
        <v>58</v>
      </c>
    </row>
    <row r="14" spans="1:12" ht="15.75" x14ac:dyDescent="0.2">
      <c r="A14" s="12" t="s">
        <v>68</v>
      </c>
      <c r="B14" s="8"/>
      <c r="C14" s="113"/>
      <c r="D14" s="83"/>
      <c r="E14" s="43"/>
      <c r="F14" s="5"/>
      <c r="G14" s="86" t="s">
        <v>76</v>
      </c>
      <c r="H14" s="5"/>
      <c r="I14" s="59"/>
      <c r="J14" s="67"/>
      <c r="K14" s="67"/>
      <c r="L14" s="23" t="s">
        <v>81</v>
      </c>
    </row>
    <row r="15" spans="1:12" ht="15" x14ac:dyDescent="0.2">
      <c r="A15" s="167" t="s">
        <v>9</v>
      </c>
      <c r="B15" s="168"/>
      <c r="C15" s="168"/>
      <c r="D15" s="168"/>
      <c r="E15" s="168"/>
      <c r="F15" s="168"/>
      <c r="G15" s="169"/>
      <c r="H15" s="142" t="s">
        <v>0</v>
      </c>
      <c r="I15" s="143"/>
      <c r="J15" s="143"/>
      <c r="K15" s="143"/>
      <c r="L15" s="144"/>
    </row>
    <row r="16" spans="1:12" ht="15.75" x14ac:dyDescent="0.2">
      <c r="A16" s="13" t="s">
        <v>15</v>
      </c>
      <c r="B16" s="10"/>
      <c r="C16" s="10"/>
      <c r="D16" s="7"/>
      <c r="E16" s="52"/>
      <c r="F16" s="7"/>
      <c r="G16" s="81"/>
      <c r="H16" s="27" t="s">
        <v>69</v>
      </c>
      <c r="I16" s="84"/>
      <c r="J16" s="68"/>
      <c r="K16" s="68"/>
      <c r="L16" s="14"/>
    </row>
    <row r="17" spans="1:15" ht="15.75" x14ac:dyDescent="0.2">
      <c r="A17" s="13" t="s">
        <v>16</v>
      </c>
      <c r="B17" s="10"/>
      <c r="C17" s="10"/>
      <c r="D17" s="6"/>
      <c r="E17" s="52"/>
      <c r="F17" s="6"/>
      <c r="G17" s="58" t="s">
        <v>70</v>
      </c>
      <c r="H17" s="27" t="s">
        <v>82</v>
      </c>
      <c r="I17" s="60"/>
      <c r="J17" s="68"/>
      <c r="K17" s="68"/>
      <c r="L17" s="25"/>
    </row>
    <row r="18" spans="1:15" ht="15.75" x14ac:dyDescent="0.2">
      <c r="A18" s="13" t="s">
        <v>17</v>
      </c>
      <c r="B18" s="10"/>
      <c r="C18" s="10"/>
      <c r="D18" s="6"/>
      <c r="E18" s="52"/>
      <c r="F18" s="6"/>
      <c r="G18" s="58" t="s">
        <v>71</v>
      </c>
      <c r="H18" s="27" t="s">
        <v>83</v>
      </c>
      <c r="I18" s="60"/>
      <c r="J18" s="68"/>
      <c r="K18" s="68"/>
      <c r="L18" s="25"/>
    </row>
    <row r="19" spans="1:15" ht="16.5" thickBot="1" x14ac:dyDescent="0.25">
      <c r="A19" s="114" t="s">
        <v>14</v>
      </c>
      <c r="B19" s="115"/>
      <c r="C19" s="115"/>
      <c r="D19" s="91"/>
      <c r="E19" s="116"/>
      <c r="G19" s="117" t="s">
        <v>72</v>
      </c>
      <c r="H19" s="51" t="s">
        <v>49</v>
      </c>
      <c r="I19" s="61"/>
      <c r="J19" s="69">
        <v>15</v>
      </c>
      <c r="K19" s="69"/>
      <c r="L19" s="53"/>
    </row>
    <row r="20" spans="1:15" ht="6.75" customHeight="1" thickTop="1" thickBot="1" x14ac:dyDescent="0.25">
      <c r="A20" s="79"/>
      <c r="B20" s="17"/>
      <c r="C20" s="17"/>
      <c r="D20" s="16"/>
      <c r="E20" s="41"/>
      <c r="F20" s="16"/>
      <c r="G20" s="16"/>
      <c r="I20" s="62"/>
      <c r="J20" s="70"/>
      <c r="K20" s="70"/>
      <c r="L20" s="80"/>
    </row>
    <row r="21" spans="1:15" s="3" customFormat="1" ht="21" customHeight="1" thickTop="1" x14ac:dyDescent="0.2">
      <c r="A21" s="132" t="s">
        <v>6</v>
      </c>
      <c r="B21" s="134" t="s">
        <v>11</v>
      </c>
      <c r="C21" s="134" t="s">
        <v>34</v>
      </c>
      <c r="D21" s="134" t="s">
        <v>1</v>
      </c>
      <c r="E21" s="145" t="s">
        <v>32</v>
      </c>
      <c r="F21" s="134" t="s">
        <v>8</v>
      </c>
      <c r="G21" s="134" t="s">
        <v>12</v>
      </c>
      <c r="H21" s="134" t="s">
        <v>7</v>
      </c>
      <c r="I21" s="149" t="s">
        <v>21</v>
      </c>
      <c r="J21" s="151" t="s">
        <v>19</v>
      </c>
      <c r="K21" s="153" t="s">
        <v>60</v>
      </c>
      <c r="L21" s="147" t="s">
        <v>13</v>
      </c>
    </row>
    <row r="22" spans="1:15" s="3" customFormat="1" ht="22.5" customHeight="1" x14ac:dyDescent="0.2">
      <c r="A22" s="133"/>
      <c r="B22" s="135"/>
      <c r="C22" s="135"/>
      <c r="D22" s="135"/>
      <c r="E22" s="146"/>
      <c r="F22" s="135"/>
      <c r="G22" s="135"/>
      <c r="H22" s="135"/>
      <c r="I22" s="150"/>
      <c r="J22" s="152"/>
      <c r="K22" s="154"/>
      <c r="L22" s="148"/>
      <c r="N22" s="89"/>
      <c r="O22" s="89"/>
    </row>
    <row r="23" spans="1:15" ht="21.75" customHeight="1" x14ac:dyDescent="0.2">
      <c r="A23" s="119">
        <v>1</v>
      </c>
      <c r="B23" s="120">
        <v>210</v>
      </c>
      <c r="C23" s="120">
        <v>10083185160</v>
      </c>
      <c r="D23" s="121" t="s">
        <v>88</v>
      </c>
      <c r="E23" s="120">
        <v>2005</v>
      </c>
      <c r="F23" s="120" t="s">
        <v>73</v>
      </c>
      <c r="G23" s="92" t="s">
        <v>46</v>
      </c>
      <c r="H23" s="99">
        <v>1.4247685185185184E-2</v>
      </c>
      <c r="I23" s="99">
        <f>H23-$H$23</f>
        <v>0</v>
      </c>
      <c r="J23" s="122">
        <f>IFERROR($J$19*3600/(HOUR(H23)*3600+MINUTE(H23)*60+SECOND(H23)),"")</f>
        <v>43.866774979691307</v>
      </c>
      <c r="K23" s="92" t="s">
        <v>28</v>
      </c>
      <c r="L23" s="94"/>
      <c r="N23" s="100"/>
      <c r="O23" s="101"/>
    </row>
    <row r="24" spans="1:15" ht="21.75" customHeight="1" x14ac:dyDescent="0.2">
      <c r="A24" s="119">
        <v>2</v>
      </c>
      <c r="B24" s="120">
        <v>190</v>
      </c>
      <c r="C24" s="130"/>
      <c r="D24" s="121" t="s">
        <v>89</v>
      </c>
      <c r="E24" s="120">
        <v>2007</v>
      </c>
      <c r="F24" s="120" t="s">
        <v>73</v>
      </c>
      <c r="G24" s="92" t="s">
        <v>85</v>
      </c>
      <c r="H24" s="99">
        <v>1.4560185185185183E-2</v>
      </c>
      <c r="I24" s="99">
        <f t="shared" ref="I24:I25" si="0">H24-$H$23</f>
        <v>3.1249999999999854E-4</v>
      </c>
      <c r="J24" s="122">
        <f t="shared" ref="J24:J36" si="1">IFERROR($J$19*3600/(HOUR(H24)*3600+MINUTE(H24)*60+SECOND(H24)),"")</f>
        <v>42.925278219395864</v>
      </c>
      <c r="K24" s="92" t="s">
        <v>28</v>
      </c>
      <c r="L24" s="94"/>
      <c r="N24" s="100"/>
      <c r="O24" s="101"/>
    </row>
    <row r="25" spans="1:15" ht="21.75" customHeight="1" x14ac:dyDescent="0.2">
      <c r="A25" s="119">
        <v>3</v>
      </c>
      <c r="B25" s="120">
        <v>209</v>
      </c>
      <c r="C25" s="120">
        <v>10083185766</v>
      </c>
      <c r="D25" s="121" t="s">
        <v>101</v>
      </c>
      <c r="E25" s="120">
        <v>2005</v>
      </c>
      <c r="F25" s="120" t="s">
        <v>31</v>
      </c>
      <c r="G25" s="92" t="s">
        <v>46</v>
      </c>
      <c r="H25" s="99">
        <v>1.4907407407407406E-2</v>
      </c>
      <c r="I25" s="99">
        <f t="shared" si="0"/>
        <v>6.5972222222222127E-4</v>
      </c>
      <c r="J25" s="122">
        <f t="shared" si="1"/>
        <v>41.925465838509318</v>
      </c>
      <c r="K25" s="92" t="s">
        <v>28</v>
      </c>
      <c r="L25" s="94"/>
      <c r="N25" s="100"/>
      <c r="O25" s="101"/>
    </row>
    <row r="26" spans="1:15" ht="21.75" customHeight="1" x14ac:dyDescent="0.2">
      <c r="A26" s="119">
        <v>4</v>
      </c>
      <c r="B26" s="120">
        <v>192</v>
      </c>
      <c r="C26" s="120">
        <v>10106932275</v>
      </c>
      <c r="D26" s="121" t="s">
        <v>90</v>
      </c>
      <c r="E26" s="120">
        <v>2005</v>
      </c>
      <c r="F26" s="120" t="s">
        <v>73</v>
      </c>
      <c r="G26" s="92" t="s">
        <v>85</v>
      </c>
      <c r="H26" s="99">
        <v>1.5428240740740741E-2</v>
      </c>
      <c r="I26" s="99">
        <f>H26-$H$23</f>
        <v>1.1805555555555562E-3</v>
      </c>
      <c r="J26" s="122">
        <f t="shared" si="1"/>
        <v>40.510127531882972</v>
      </c>
      <c r="K26" s="92" t="s">
        <v>28</v>
      </c>
      <c r="L26" s="94"/>
      <c r="N26" s="100"/>
      <c r="O26" s="101"/>
    </row>
    <row r="27" spans="1:15" ht="21.75" customHeight="1" x14ac:dyDescent="0.2">
      <c r="A27" s="119">
        <v>5</v>
      </c>
      <c r="B27" s="120">
        <v>3</v>
      </c>
      <c r="C27" s="120">
        <v>10104579724</v>
      </c>
      <c r="D27" s="121" t="s">
        <v>91</v>
      </c>
      <c r="E27" s="120">
        <v>2006</v>
      </c>
      <c r="F27" s="120" t="s">
        <v>74</v>
      </c>
      <c r="G27" s="92" t="s">
        <v>84</v>
      </c>
      <c r="H27" s="99">
        <v>1.5439814814814816E-2</v>
      </c>
      <c r="I27" s="99">
        <f t="shared" ref="I27:I36" si="2">H27-$H$23</f>
        <v>1.1921296296296315E-3</v>
      </c>
      <c r="J27" s="122">
        <f t="shared" si="1"/>
        <v>40.479760119940032</v>
      </c>
      <c r="K27" s="92" t="s">
        <v>28</v>
      </c>
      <c r="L27" s="94"/>
      <c r="N27" s="100"/>
      <c r="O27" s="101"/>
    </row>
    <row r="28" spans="1:15" ht="21.75" customHeight="1" x14ac:dyDescent="0.2">
      <c r="A28" s="119">
        <v>6</v>
      </c>
      <c r="B28" s="120">
        <v>216</v>
      </c>
      <c r="C28" s="120">
        <v>10083057242</v>
      </c>
      <c r="D28" s="121" t="s">
        <v>92</v>
      </c>
      <c r="E28" s="120">
        <v>2005</v>
      </c>
      <c r="F28" s="120" t="s">
        <v>31</v>
      </c>
      <c r="G28" s="92" t="s">
        <v>46</v>
      </c>
      <c r="H28" s="99">
        <v>1.5486111111111112E-2</v>
      </c>
      <c r="I28" s="99">
        <f t="shared" si="2"/>
        <v>1.2384259259259275E-3</v>
      </c>
      <c r="J28" s="122">
        <f t="shared" si="1"/>
        <v>40.358744394618832</v>
      </c>
      <c r="K28" s="92"/>
      <c r="L28" s="94"/>
      <c r="N28" s="100"/>
      <c r="O28" s="101"/>
    </row>
    <row r="29" spans="1:15" ht="21.75" customHeight="1" x14ac:dyDescent="0.2">
      <c r="A29" s="119">
        <v>7</v>
      </c>
      <c r="B29" s="120">
        <v>205</v>
      </c>
      <c r="C29" s="120">
        <v>10117455462</v>
      </c>
      <c r="D29" s="121" t="s">
        <v>93</v>
      </c>
      <c r="E29" s="120">
        <v>2006</v>
      </c>
      <c r="F29" s="120" t="s">
        <v>31</v>
      </c>
      <c r="G29" s="92" t="s">
        <v>86</v>
      </c>
      <c r="H29" s="99">
        <v>1.5659722222222224E-2</v>
      </c>
      <c r="I29" s="99">
        <f t="shared" si="2"/>
        <v>1.4120370370370398E-3</v>
      </c>
      <c r="J29" s="122">
        <f t="shared" si="1"/>
        <v>39.911308203991133</v>
      </c>
      <c r="K29" s="92"/>
      <c r="L29" s="94"/>
      <c r="N29" s="100"/>
      <c r="O29" s="101"/>
    </row>
    <row r="30" spans="1:15" ht="21.75" customHeight="1" x14ac:dyDescent="0.2">
      <c r="A30" s="119">
        <v>8</v>
      </c>
      <c r="B30" s="120">
        <v>204</v>
      </c>
      <c r="C30" s="120">
        <v>10117792538</v>
      </c>
      <c r="D30" s="121" t="s">
        <v>94</v>
      </c>
      <c r="E30" s="120">
        <v>2006</v>
      </c>
      <c r="F30" s="120" t="s">
        <v>73</v>
      </c>
      <c r="G30" s="92" t="s">
        <v>86</v>
      </c>
      <c r="H30" s="99">
        <v>1.6064814814814813E-2</v>
      </c>
      <c r="I30" s="99">
        <f t="shared" si="2"/>
        <v>1.8171296296296286E-3</v>
      </c>
      <c r="J30" s="122">
        <f t="shared" si="1"/>
        <v>38.904899135446684</v>
      </c>
      <c r="K30" s="92"/>
      <c r="L30" s="94"/>
      <c r="N30" s="100"/>
      <c r="O30" s="101"/>
    </row>
    <row r="31" spans="1:15" ht="21.75" customHeight="1" x14ac:dyDescent="0.2">
      <c r="A31" s="119">
        <v>9</v>
      </c>
      <c r="B31" s="120">
        <v>130</v>
      </c>
      <c r="C31" s="120">
        <v>10105722304</v>
      </c>
      <c r="D31" s="121" t="s">
        <v>95</v>
      </c>
      <c r="E31" s="120">
        <v>2006</v>
      </c>
      <c r="F31" s="120" t="s">
        <v>73</v>
      </c>
      <c r="G31" s="92" t="s">
        <v>85</v>
      </c>
      <c r="H31" s="99">
        <v>1.638888888888889E-2</v>
      </c>
      <c r="I31" s="99">
        <f t="shared" si="2"/>
        <v>2.1412037037037059E-3</v>
      </c>
      <c r="J31" s="122">
        <f t="shared" si="1"/>
        <v>38.135593220338983</v>
      </c>
      <c r="K31" s="93"/>
      <c r="L31" s="94"/>
      <c r="N31" s="100"/>
      <c r="O31" s="101"/>
    </row>
    <row r="32" spans="1:15" ht="21.75" customHeight="1" x14ac:dyDescent="0.2">
      <c r="A32" s="119">
        <v>10</v>
      </c>
      <c r="B32" s="120">
        <v>126</v>
      </c>
      <c r="C32" s="120">
        <v>10091576266</v>
      </c>
      <c r="D32" s="121" t="s">
        <v>96</v>
      </c>
      <c r="E32" s="120">
        <v>2005</v>
      </c>
      <c r="F32" s="120" t="s">
        <v>73</v>
      </c>
      <c r="G32" s="92" t="s">
        <v>85</v>
      </c>
      <c r="H32" s="99">
        <v>1.6458333333333332E-2</v>
      </c>
      <c r="I32" s="99">
        <f t="shared" si="2"/>
        <v>2.2106481481481473E-3</v>
      </c>
      <c r="J32" s="122">
        <f t="shared" si="1"/>
        <v>37.974683544303801</v>
      </c>
      <c r="K32" s="93"/>
      <c r="L32" s="94"/>
      <c r="N32" s="100"/>
      <c r="O32" s="101"/>
    </row>
    <row r="33" spans="1:18" ht="21.75" customHeight="1" x14ac:dyDescent="0.2">
      <c r="A33" s="119">
        <v>11</v>
      </c>
      <c r="B33" s="120">
        <v>77</v>
      </c>
      <c r="C33" s="130"/>
      <c r="D33" s="121" t="s">
        <v>97</v>
      </c>
      <c r="E33" s="120">
        <v>2006</v>
      </c>
      <c r="F33" s="92"/>
      <c r="G33" s="92" t="s">
        <v>77</v>
      </c>
      <c r="H33" s="99">
        <v>1.6597222222222222E-2</v>
      </c>
      <c r="I33" s="99">
        <f t="shared" si="2"/>
        <v>2.3495370370370371E-3</v>
      </c>
      <c r="J33" s="122">
        <f t="shared" si="1"/>
        <v>37.656903765690373</v>
      </c>
      <c r="K33" s="93"/>
      <c r="L33" s="94"/>
      <c r="N33" s="100"/>
      <c r="O33" s="101"/>
    </row>
    <row r="34" spans="1:18" ht="21.75" customHeight="1" x14ac:dyDescent="0.2">
      <c r="A34" s="119">
        <v>12</v>
      </c>
      <c r="B34" s="120">
        <v>82</v>
      </c>
      <c r="C34" s="130"/>
      <c r="D34" s="121" t="s">
        <v>98</v>
      </c>
      <c r="E34" s="120">
        <v>2006</v>
      </c>
      <c r="F34" s="92"/>
      <c r="G34" s="92" t="s">
        <v>77</v>
      </c>
      <c r="H34" s="99">
        <v>1.7453703703703704E-2</v>
      </c>
      <c r="I34" s="99">
        <f t="shared" si="2"/>
        <v>3.2060185185185195E-3</v>
      </c>
      <c r="J34" s="122">
        <f t="shared" si="1"/>
        <v>35.809018567639257</v>
      </c>
      <c r="K34" s="93"/>
      <c r="L34" s="94"/>
      <c r="N34" s="100"/>
      <c r="O34" s="101"/>
    </row>
    <row r="35" spans="1:18" ht="21.75" customHeight="1" x14ac:dyDescent="0.2">
      <c r="A35" s="119">
        <v>13</v>
      </c>
      <c r="B35" s="120">
        <v>6</v>
      </c>
      <c r="C35" s="120">
        <v>10118212163</v>
      </c>
      <c r="D35" s="121" t="s">
        <v>99</v>
      </c>
      <c r="E35" s="120">
        <v>2006</v>
      </c>
      <c r="F35" s="120" t="s">
        <v>74</v>
      </c>
      <c r="G35" s="92" t="s">
        <v>84</v>
      </c>
      <c r="H35" s="99">
        <v>1.7754629629629631E-2</v>
      </c>
      <c r="I35" s="99">
        <f t="shared" si="2"/>
        <v>3.5069444444444462E-3</v>
      </c>
      <c r="J35" s="122">
        <f t="shared" si="1"/>
        <v>35.202086049543674</v>
      </c>
      <c r="K35" s="93"/>
      <c r="L35" s="94"/>
      <c r="N35" s="100"/>
      <c r="O35" s="101"/>
    </row>
    <row r="36" spans="1:18" ht="21.75" customHeight="1" thickBot="1" x14ac:dyDescent="0.25">
      <c r="A36" s="128">
        <v>14</v>
      </c>
      <c r="B36" s="123">
        <v>2</v>
      </c>
      <c r="C36" s="131"/>
      <c r="D36" s="124" t="s">
        <v>100</v>
      </c>
      <c r="E36" s="123">
        <v>2005</v>
      </c>
      <c r="F36" s="123" t="s">
        <v>73</v>
      </c>
      <c r="G36" s="95" t="s">
        <v>84</v>
      </c>
      <c r="H36" s="125">
        <v>1.8055555555555557E-2</v>
      </c>
      <c r="I36" s="125">
        <f t="shared" si="2"/>
        <v>3.8078703703703729E-3</v>
      </c>
      <c r="J36" s="129">
        <f t="shared" si="1"/>
        <v>34.615384615384613</v>
      </c>
      <c r="K36" s="96"/>
      <c r="L36" s="97"/>
      <c r="N36" s="100"/>
      <c r="O36" s="101"/>
    </row>
    <row r="37" spans="1:18" ht="7.5" customHeight="1" thickTop="1" thickBot="1" x14ac:dyDescent="0.25">
      <c r="A37" s="102"/>
      <c r="B37" s="103"/>
      <c r="C37" s="102"/>
      <c r="D37" s="104"/>
      <c r="E37" s="105"/>
      <c r="F37" s="106"/>
      <c r="G37" s="107"/>
      <c r="H37" s="103"/>
      <c r="I37" s="103"/>
      <c r="J37" s="108"/>
      <c r="K37" s="108"/>
      <c r="L37" s="109"/>
      <c r="N37" s="101"/>
      <c r="O37" s="101"/>
    </row>
    <row r="38" spans="1:18" ht="15.75" thickTop="1" x14ac:dyDescent="0.2">
      <c r="A38" s="160" t="s">
        <v>4</v>
      </c>
      <c r="B38" s="161"/>
      <c r="C38" s="161"/>
      <c r="D38" s="161"/>
      <c r="E38" s="74"/>
      <c r="F38" s="74"/>
      <c r="G38" s="161" t="s">
        <v>5</v>
      </c>
      <c r="H38" s="161"/>
      <c r="I38" s="161"/>
      <c r="J38" s="161"/>
      <c r="K38" s="161"/>
      <c r="L38" s="162"/>
    </row>
    <row r="39" spans="1:18" ht="15" x14ac:dyDescent="0.2">
      <c r="A39" s="155" t="s">
        <v>78</v>
      </c>
      <c r="B39" s="156"/>
      <c r="C39" s="156"/>
      <c r="D39" s="156"/>
      <c r="E39" s="156"/>
      <c r="F39" s="157"/>
      <c r="G39" s="32" t="s">
        <v>29</v>
      </c>
      <c r="H39" s="33">
        <v>5</v>
      </c>
      <c r="I39" s="1"/>
      <c r="K39" s="32" t="s">
        <v>27</v>
      </c>
      <c r="L39" s="98">
        <f>COUNTIF(F23:F36,"ЗМС")</f>
        <v>0</v>
      </c>
      <c r="M39" s="11"/>
      <c r="N39" s="11"/>
      <c r="O39" s="11"/>
    </row>
    <row r="40" spans="1:18" ht="15" x14ac:dyDescent="0.2">
      <c r="A40" s="28" t="s">
        <v>79</v>
      </c>
      <c r="B40" s="6"/>
      <c r="C40" s="29"/>
      <c r="D40" s="18"/>
      <c r="E40" s="44"/>
      <c r="F40" s="78"/>
      <c r="G40" s="32" t="s">
        <v>22</v>
      </c>
      <c r="H40" s="33">
        <f>H41+H46</f>
        <v>14</v>
      </c>
      <c r="I40" s="1"/>
      <c r="K40" s="32" t="s">
        <v>18</v>
      </c>
      <c r="L40" s="98">
        <f>COUNTIF(F23:F36,"МСМК")</f>
        <v>0</v>
      </c>
      <c r="M40" s="11"/>
      <c r="N40" s="11"/>
      <c r="O40" s="11"/>
    </row>
    <row r="41" spans="1:18" ht="15" x14ac:dyDescent="0.2">
      <c r="A41" s="28" t="s">
        <v>59</v>
      </c>
      <c r="B41" s="6"/>
      <c r="C41" s="118"/>
      <c r="D41" s="18"/>
      <c r="E41" s="44"/>
      <c r="F41" s="78"/>
      <c r="G41" s="32" t="s">
        <v>23</v>
      </c>
      <c r="H41" s="33">
        <f>H42+H43+H44</f>
        <v>14</v>
      </c>
      <c r="I41" s="1"/>
      <c r="K41" s="32" t="s">
        <v>20</v>
      </c>
      <c r="L41" s="98">
        <f>COUNTIF(F23:F36,"МС")</f>
        <v>0</v>
      </c>
      <c r="M41" s="11"/>
      <c r="N41" s="11"/>
      <c r="O41" s="11"/>
    </row>
    <row r="42" spans="1:18" ht="15" x14ac:dyDescent="0.2">
      <c r="A42" s="28" t="s">
        <v>80</v>
      </c>
      <c r="B42" s="6"/>
      <c r="C42" s="118"/>
      <c r="D42" s="18"/>
      <c r="E42" s="44"/>
      <c r="F42" s="78"/>
      <c r="G42" s="32" t="s">
        <v>24</v>
      </c>
      <c r="H42" s="33">
        <f>COUNT(A23:A36)</f>
        <v>14</v>
      </c>
      <c r="I42" s="1"/>
      <c r="K42" s="32" t="s">
        <v>28</v>
      </c>
      <c r="L42" s="98">
        <f>COUNTIF(F23:F36,"КМС")</f>
        <v>0</v>
      </c>
      <c r="M42" s="11"/>
      <c r="N42" s="11"/>
      <c r="O42" s="11"/>
    </row>
    <row r="43" spans="1:18" ht="15" x14ac:dyDescent="0.2">
      <c r="A43" s="28"/>
      <c r="B43" s="6"/>
      <c r="C43" s="118"/>
      <c r="D43" s="18"/>
      <c r="E43" s="44"/>
      <c r="F43" s="78"/>
      <c r="G43" s="32" t="s">
        <v>42</v>
      </c>
      <c r="H43" s="33">
        <f>COUNTIF(A23:A187,"ЛИМ")</f>
        <v>0</v>
      </c>
      <c r="I43" s="1"/>
      <c r="K43" s="32" t="s">
        <v>31</v>
      </c>
      <c r="L43" s="98">
        <f>COUNTIF(F23:F36,"1 СР")</f>
        <v>3</v>
      </c>
      <c r="M43" s="11"/>
      <c r="N43" s="11"/>
      <c r="O43" s="11"/>
    </row>
    <row r="44" spans="1:18" ht="15" x14ac:dyDescent="0.2">
      <c r="A44" s="28"/>
      <c r="B44" s="6"/>
      <c r="C44" s="6"/>
      <c r="D44" s="18"/>
      <c r="E44" s="44"/>
      <c r="F44" s="78"/>
      <c r="G44" s="32" t="s">
        <v>25</v>
      </c>
      <c r="H44" s="33">
        <f>COUNTIF(A23:A187,"НФ")</f>
        <v>0</v>
      </c>
      <c r="I44" s="1"/>
      <c r="K44" s="32" t="s">
        <v>73</v>
      </c>
      <c r="L44" s="98">
        <f>COUNTIF(F23:F36,"2 СР")</f>
        <v>7</v>
      </c>
      <c r="M44" s="11"/>
      <c r="N44" s="11"/>
      <c r="O44" s="11"/>
    </row>
    <row r="45" spans="1:18" ht="15" x14ac:dyDescent="0.2">
      <c r="A45" s="21"/>
      <c r="B45" s="18"/>
      <c r="C45" s="18"/>
      <c r="D45" s="18"/>
      <c r="E45" s="44"/>
      <c r="F45" s="78"/>
      <c r="G45" s="32" t="s">
        <v>33</v>
      </c>
      <c r="H45" s="34">
        <f>COUNTIF(A23:A187,"ДСКВ")</f>
        <v>0</v>
      </c>
      <c r="I45" s="1"/>
      <c r="K45" s="32" t="s">
        <v>74</v>
      </c>
      <c r="L45" s="98">
        <f>COUNTIF(F23:F36,"3 СР")</f>
        <v>2</v>
      </c>
      <c r="M45" s="11"/>
      <c r="N45" s="11"/>
      <c r="O45" s="11"/>
    </row>
    <row r="46" spans="1:18" ht="15" x14ac:dyDescent="0.2">
      <c r="A46" s="21"/>
      <c r="B46" s="18"/>
      <c r="C46" s="18"/>
      <c r="D46" s="18"/>
      <c r="E46" s="44"/>
      <c r="F46" s="78"/>
      <c r="G46" s="32" t="s">
        <v>26</v>
      </c>
      <c r="H46" s="33">
        <f>COUNTIF(A23:A187,"НС")</f>
        <v>0</v>
      </c>
      <c r="I46" s="1"/>
      <c r="K46" s="32"/>
      <c r="L46" s="110"/>
      <c r="M46" s="75"/>
      <c r="N46" s="11"/>
      <c r="O46" s="11"/>
    </row>
    <row r="47" spans="1:18" ht="5.25" customHeight="1" x14ac:dyDescent="0.2">
      <c r="A47" s="21"/>
      <c r="B47" s="18"/>
      <c r="C47" s="18"/>
      <c r="D47" s="18"/>
      <c r="E47" s="45"/>
      <c r="F47" s="18"/>
      <c r="G47" s="6"/>
      <c r="H47" s="24"/>
      <c r="I47" s="31"/>
      <c r="J47" s="19"/>
      <c r="K47" s="19"/>
      <c r="L47" s="20"/>
      <c r="M47" s="75"/>
      <c r="N47" s="11"/>
      <c r="O47" s="11"/>
      <c r="P47" s="11"/>
      <c r="Q47" s="11"/>
      <c r="R47" s="11"/>
    </row>
    <row r="48" spans="1:18" ht="15.75" x14ac:dyDescent="0.2">
      <c r="A48" s="163" t="s">
        <v>2</v>
      </c>
      <c r="B48" s="164"/>
      <c r="C48" s="164"/>
      <c r="D48" s="164"/>
      <c r="E48" s="164" t="s">
        <v>10</v>
      </c>
      <c r="F48" s="164"/>
      <c r="G48" s="164"/>
      <c r="H48" s="164" t="s">
        <v>3</v>
      </c>
      <c r="I48" s="164"/>
      <c r="J48" s="164"/>
      <c r="K48" s="164"/>
      <c r="L48" s="165"/>
      <c r="M48" s="76"/>
    </row>
    <row r="49" spans="1:13" x14ac:dyDescent="0.2">
      <c r="A49" s="48"/>
      <c r="B49" s="49"/>
      <c r="C49" s="49"/>
      <c r="D49" s="49"/>
      <c r="E49" s="46"/>
      <c r="F49" s="49"/>
      <c r="G49" s="49"/>
      <c r="H49" s="49"/>
      <c r="I49" s="63"/>
      <c r="J49" s="71"/>
      <c r="K49" s="71"/>
      <c r="L49" s="50"/>
      <c r="M49" s="77"/>
    </row>
    <row r="50" spans="1:13" x14ac:dyDescent="0.2">
      <c r="A50" s="48"/>
      <c r="B50" s="49"/>
      <c r="C50" s="49"/>
      <c r="D50" s="49"/>
      <c r="E50" s="46"/>
      <c r="F50" s="49"/>
      <c r="G50" s="49"/>
      <c r="H50" s="49"/>
      <c r="I50" s="63"/>
      <c r="J50" s="71"/>
      <c r="K50" s="71"/>
      <c r="L50" s="50"/>
    </row>
    <row r="51" spans="1:13" x14ac:dyDescent="0.2">
      <c r="A51" s="48"/>
      <c r="B51" s="49"/>
      <c r="C51" s="49"/>
      <c r="D51" s="49"/>
      <c r="E51" s="46"/>
      <c r="F51" s="49"/>
      <c r="G51" s="49"/>
      <c r="H51" s="49"/>
      <c r="I51" s="63"/>
      <c r="J51" s="71"/>
      <c r="K51" s="71"/>
      <c r="L51" s="50"/>
    </row>
    <row r="52" spans="1:13" x14ac:dyDescent="0.2">
      <c r="A52" s="48"/>
      <c r="B52" s="49"/>
      <c r="C52" s="49"/>
      <c r="D52" s="49"/>
      <c r="E52" s="46"/>
      <c r="F52" s="49"/>
      <c r="G52" s="49"/>
      <c r="H52" s="49"/>
      <c r="I52" s="63"/>
      <c r="J52" s="71"/>
      <c r="K52" s="71"/>
      <c r="L52" s="50"/>
    </row>
    <row r="53" spans="1:13" x14ac:dyDescent="0.2">
      <c r="A53" s="55"/>
      <c r="B53" s="56"/>
      <c r="C53" s="56"/>
      <c r="D53" s="56"/>
      <c r="E53" s="56"/>
      <c r="F53" s="56"/>
      <c r="G53" s="56"/>
      <c r="H53" s="56"/>
      <c r="I53" s="64"/>
      <c r="J53" s="72"/>
      <c r="K53" s="72"/>
      <c r="L53" s="57"/>
    </row>
    <row r="54" spans="1:13" ht="16.5" thickBot="1" x14ac:dyDescent="0.25">
      <c r="A54" s="158"/>
      <c r="B54" s="159"/>
      <c r="C54" s="90"/>
      <c r="D54" s="91"/>
      <c r="E54" s="159" t="str">
        <f>G17</f>
        <v>ДОЦЕНКО С.А. (ВК, г. ОМСК)</v>
      </c>
      <c r="F54" s="159"/>
      <c r="G54" s="159"/>
      <c r="H54" s="159" t="str">
        <f>G18</f>
        <v>СЛАБКОВСКАЯ В.Н. ( 1К, г. ОМСК)</v>
      </c>
      <c r="I54" s="159"/>
      <c r="J54" s="159"/>
      <c r="K54" s="159"/>
      <c r="L54" s="166"/>
    </row>
    <row r="55" spans="1:13" ht="16.5" thickTop="1" x14ac:dyDescent="0.2">
      <c r="A55" s="126"/>
      <c r="B55" s="126"/>
      <c r="C55" s="127"/>
      <c r="E55" s="126"/>
      <c r="F55" s="126"/>
      <c r="G55" s="126"/>
      <c r="H55" s="126"/>
      <c r="I55" s="126"/>
      <c r="J55" s="126"/>
      <c r="K55" s="126"/>
      <c r="L55" s="126"/>
    </row>
    <row r="56" spans="1:13" ht="15.75" x14ac:dyDescent="0.2">
      <c r="A56" s="126"/>
      <c r="B56" s="126"/>
      <c r="C56" s="127"/>
      <c r="E56" s="126"/>
      <c r="F56" s="126"/>
      <c r="G56" s="126"/>
      <c r="H56" s="126"/>
      <c r="I56" s="126"/>
      <c r="J56" s="126"/>
      <c r="K56" s="126"/>
      <c r="L56" s="126"/>
    </row>
    <row r="57" spans="1:13" ht="15.75" x14ac:dyDescent="0.2">
      <c r="A57" s="126"/>
      <c r="B57" s="126"/>
      <c r="C57" s="127"/>
      <c r="E57" s="126"/>
      <c r="F57" s="126"/>
      <c r="G57" s="126"/>
      <c r="H57" s="126"/>
      <c r="I57" s="126"/>
      <c r="J57" s="126"/>
      <c r="K57" s="126"/>
      <c r="L57" s="126"/>
    </row>
    <row r="58" spans="1:13" ht="15.75" x14ac:dyDescent="0.2">
      <c r="A58" s="126"/>
      <c r="B58" s="126"/>
      <c r="C58" s="127"/>
      <c r="E58" s="126"/>
      <c r="F58" s="126"/>
      <c r="G58" s="126"/>
      <c r="H58" s="126"/>
      <c r="I58" s="126"/>
      <c r="J58" s="126"/>
      <c r="K58" s="126"/>
      <c r="L58" s="126"/>
    </row>
    <row r="59" spans="1:13" ht="15.75" x14ac:dyDescent="0.2">
      <c r="A59" s="126"/>
      <c r="B59" s="126"/>
      <c r="C59" s="127"/>
      <c r="E59" s="126"/>
      <c r="F59" s="126"/>
      <c r="G59" s="126"/>
      <c r="H59" s="126"/>
      <c r="I59" s="126"/>
      <c r="J59" s="126"/>
      <c r="K59" s="126"/>
      <c r="L59" s="126"/>
    </row>
    <row r="60" spans="1:13" ht="15.75" x14ac:dyDescent="0.2">
      <c r="A60" s="126"/>
      <c r="B60" s="126"/>
      <c r="C60" s="127"/>
      <c r="E60" s="126"/>
      <c r="F60" s="126"/>
      <c r="G60" s="126"/>
      <c r="H60" s="126"/>
      <c r="I60" s="126"/>
      <c r="J60" s="126"/>
      <c r="K60" s="126"/>
      <c r="L60" s="126"/>
    </row>
    <row r="61" spans="1:13" ht="15.75" x14ac:dyDescent="0.2">
      <c r="A61" s="126"/>
      <c r="B61" s="126"/>
      <c r="C61" s="127"/>
      <c r="E61" s="126"/>
      <c r="F61" s="126"/>
      <c r="G61" s="126"/>
      <c r="H61" s="126"/>
      <c r="I61" s="126"/>
      <c r="J61" s="126"/>
      <c r="K61" s="126"/>
      <c r="L61" s="126"/>
    </row>
    <row r="62" spans="1:13" ht="15.75" x14ac:dyDescent="0.2">
      <c r="A62" s="126"/>
      <c r="B62" s="126"/>
      <c r="C62" s="127"/>
      <c r="E62" s="126"/>
      <c r="F62" s="126"/>
      <c r="G62" s="126"/>
      <c r="H62" s="126"/>
      <c r="I62" s="126"/>
      <c r="J62" s="126"/>
      <c r="K62" s="126"/>
      <c r="L62" s="126"/>
    </row>
    <row r="63" spans="1:13" ht="15.75" x14ac:dyDescent="0.2">
      <c r="A63" s="126"/>
      <c r="B63" s="126"/>
      <c r="C63" s="127"/>
      <c r="E63" s="126"/>
      <c r="F63" s="126"/>
      <c r="G63" s="126"/>
      <c r="H63" s="126"/>
      <c r="I63" s="126"/>
      <c r="J63" s="126"/>
      <c r="K63" s="126"/>
      <c r="L63" s="126"/>
    </row>
    <row r="64" spans="1:13" ht="15.75" x14ac:dyDescent="0.2">
      <c r="A64" s="126"/>
      <c r="B64" s="126"/>
      <c r="C64" s="127"/>
      <c r="E64" s="126"/>
      <c r="F64" s="126"/>
      <c r="G64" s="126"/>
      <c r="H64" s="126"/>
      <c r="I64" s="126"/>
      <c r="J64" s="126"/>
      <c r="K64" s="126"/>
      <c r="L64" s="126"/>
    </row>
    <row r="65" spans="1:11" x14ac:dyDescent="0.2">
      <c r="B65" s="88"/>
      <c r="C65" s="88"/>
    </row>
    <row r="66" spans="1:11" s="30" customFormat="1" x14ac:dyDescent="0.2">
      <c r="A66" s="30" t="s">
        <v>35</v>
      </c>
      <c r="B66" s="87"/>
      <c r="C66" s="87"/>
      <c r="E66" s="40"/>
      <c r="I66" s="66"/>
      <c r="J66" s="35"/>
      <c r="K66" s="35"/>
    </row>
    <row r="67" spans="1:11" s="30" customFormat="1" x14ac:dyDescent="0.2">
      <c r="A67" s="30" t="s">
        <v>50</v>
      </c>
      <c r="B67" s="87"/>
      <c r="C67" s="87"/>
      <c r="E67" s="40"/>
      <c r="I67" s="66"/>
      <c r="J67" s="35"/>
      <c r="K67" s="35"/>
    </row>
    <row r="68" spans="1:11" s="30" customFormat="1" x14ac:dyDescent="0.2">
      <c r="A68" s="30" t="s">
        <v>36</v>
      </c>
      <c r="B68" s="87"/>
      <c r="C68" s="87"/>
      <c r="E68" s="40"/>
      <c r="I68" s="66"/>
      <c r="J68" s="35"/>
      <c r="K68" s="35"/>
    </row>
    <row r="69" spans="1:11" s="30" customFormat="1" x14ac:dyDescent="0.2">
      <c r="A69" s="30" t="s">
        <v>37</v>
      </c>
      <c r="B69" s="87"/>
      <c r="C69" s="87"/>
      <c r="E69" s="40"/>
      <c r="I69" s="66"/>
      <c r="J69" s="35"/>
      <c r="K69" s="35"/>
    </row>
    <row r="70" spans="1:11" s="30" customFormat="1" x14ac:dyDescent="0.2">
      <c r="A70" s="30" t="s">
        <v>38</v>
      </c>
      <c r="B70" s="87"/>
      <c r="C70" s="87"/>
      <c r="E70" s="40"/>
      <c r="I70" s="66"/>
      <c r="J70" s="35"/>
      <c r="K70" s="35"/>
    </row>
    <row r="71" spans="1:11" s="30" customFormat="1" x14ac:dyDescent="0.2">
      <c r="A71" s="30" t="s">
        <v>39</v>
      </c>
      <c r="B71" s="87"/>
      <c r="C71" s="87"/>
      <c r="E71" s="40"/>
      <c r="I71" s="66"/>
      <c r="J71" s="35"/>
      <c r="K71" s="35"/>
    </row>
    <row r="72" spans="1:11" s="30" customFormat="1" x14ac:dyDescent="0.2">
      <c r="A72" s="30" t="s">
        <v>40</v>
      </c>
      <c r="B72" s="87"/>
      <c r="C72" s="87"/>
      <c r="E72" s="40"/>
      <c r="I72" s="66"/>
      <c r="J72" s="35"/>
      <c r="K72" s="35"/>
    </row>
    <row r="73" spans="1:11" s="30" customFormat="1" x14ac:dyDescent="0.2">
      <c r="A73" s="30" t="s">
        <v>41</v>
      </c>
      <c r="B73" s="87"/>
      <c r="C73" s="87"/>
      <c r="E73" s="40"/>
      <c r="I73" s="66"/>
      <c r="J73" s="35"/>
      <c r="K73" s="35"/>
    </row>
    <row r="74" spans="1:11" s="30" customFormat="1" x14ac:dyDescent="0.2">
      <c r="B74" s="87"/>
      <c r="C74" s="87"/>
      <c r="E74" s="40"/>
      <c r="I74" s="66"/>
      <c r="J74" s="35"/>
      <c r="K74" s="35"/>
    </row>
    <row r="75" spans="1:11" s="30" customFormat="1" x14ac:dyDescent="0.2">
      <c r="A75" s="36" t="s">
        <v>53</v>
      </c>
      <c r="B75" s="87"/>
      <c r="C75" s="87"/>
      <c r="E75" s="40"/>
      <c r="I75" s="66"/>
      <c r="J75" s="35"/>
      <c r="K75" s="35"/>
    </row>
    <row r="76" spans="1:11" s="30" customFormat="1" x14ac:dyDescent="0.2">
      <c r="A76" s="36" t="s">
        <v>30</v>
      </c>
      <c r="B76" s="87"/>
      <c r="C76" s="87"/>
      <c r="E76" s="40"/>
      <c r="I76" s="66"/>
      <c r="J76" s="35"/>
      <c r="K76" s="35"/>
    </row>
    <row r="77" spans="1:11" s="30" customFormat="1" x14ac:dyDescent="0.2">
      <c r="A77" s="36" t="s">
        <v>43</v>
      </c>
      <c r="B77" s="87"/>
      <c r="C77" s="87"/>
      <c r="E77" s="40"/>
      <c r="I77" s="66"/>
      <c r="J77" s="35"/>
      <c r="K77" s="35"/>
    </row>
    <row r="78" spans="1:11" s="30" customFormat="1" x14ac:dyDescent="0.2">
      <c r="A78" s="37" t="s">
        <v>54</v>
      </c>
      <c r="B78" s="87"/>
      <c r="C78" s="87"/>
      <c r="E78" s="40"/>
      <c r="I78" s="66"/>
      <c r="J78" s="35"/>
      <c r="K78" s="35"/>
    </row>
    <row r="79" spans="1:11" s="30" customFormat="1" x14ac:dyDescent="0.2">
      <c r="A79" s="37" t="s">
        <v>51</v>
      </c>
      <c r="B79" s="87"/>
      <c r="C79" s="87"/>
      <c r="E79" s="40"/>
      <c r="I79" s="66"/>
      <c r="J79" s="35"/>
      <c r="K79" s="35"/>
    </row>
    <row r="80" spans="1:11" s="30" customFormat="1" x14ac:dyDescent="0.2">
      <c r="A80" s="37" t="s">
        <v>47</v>
      </c>
      <c r="B80" s="87"/>
      <c r="C80" s="87"/>
      <c r="E80" s="40"/>
      <c r="I80" s="66"/>
      <c r="J80" s="35"/>
      <c r="K80" s="35"/>
    </row>
    <row r="81" spans="1:11" s="30" customFormat="1" x14ac:dyDescent="0.2">
      <c r="A81" s="54" t="s">
        <v>52</v>
      </c>
      <c r="B81" s="87"/>
      <c r="C81" s="87"/>
      <c r="E81" s="40"/>
      <c r="I81" s="66"/>
      <c r="J81" s="35"/>
      <c r="K81" s="35"/>
    </row>
    <row r="82" spans="1:11" s="30" customFormat="1" x14ac:dyDescent="0.2">
      <c r="A82" s="38" t="s">
        <v>44</v>
      </c>
      <c r="B82" s="87"/>
      <c r="C82" s="38"/>
      <c r="E82" s="40"/>
      <c r="I82" s="66"/>
      <c r="J82" s="35"/>
      <c r="K82" s="35"/>
    </row>
    <row r="83" spans="1:11" s="30" customFormat="1" x14ac:dyDescent="0.2">
      <c r="A83" s="39" t="s">
        <v>48</v>
      </c>
      <c r="B83" s="87"/>
      <c r="C83" s="38"/>
      <c r="E83" s="40"/>
      <c r="I83" s="66"/>
      <c r="J83" s="35"/>
      <c r="K83" s="35"/>
    </row>
    <row r="84" spans="1:11" s="30" customFormat="1" x14ac:dyDescent="0.2">
      <c r="A84" s="30" t="s">
        <v>45</v>
      </c>
      <c r="B84" s="87"/>
      <c r="C84" s="87"/>
      <c r="E84" s="40"/>
      <c r="I84" s="66"/>
      <c r="J84" s="35"/>
      <c r="K84" s="35"/>
    </row>
  </sheetData>
  <sortState ref="A23:I73">
    <sortCondition ref="A23:A73"/>
  </sortState>
  <mergeCells count="35">
    <mergeCell ref="A7:L7"/>
    <mergeCell ref="A10:L10"/>
    <mergeCell ref="A1:L1"/>
    <mergeCell ref="A2:L2"/>
    <mergeCell ref="A3:L3"/>
    <mergeCell ref="A4:L4"/>
    <mergeCell ref="A9:L9"/>
    <mergeCell ref="A8:L8"/>
    <mergeCell ref="A6:L6"/>
    <mergeCell ref="A5:L5"/>
    <mergeCell ref="A39:F39"/>
    <mergeCell ref="A54:B54"/>
    <mergeCell ref="A38:D38"/>
    <mergeCell ref="G38:L38"/>
    <mergeCell ref="A48:D48"/>
    <mergeCell ref="E48:G48"/>
    <mergeCell ref="H48:L48"/>
    <mergeCell ref="E54:G54"/>
    <mergeCell ref="H54:L54"/>
    <mergeCell ref="A21:A22"/>
    <mergeCell ref="B21:B22"/>
    <mergeCell ref="C21:C22"/>
    <mergeCell ref="A12:L12"/>
    <mergeCell ref="A11:L11"/>
    <mergeCell ref="H15:L15"/>
    <mergeCell ref="D21:D22"/>
    <mergeCell ref="E21:E22"/>
    <mergeCell ref="L21:L22"/>
    <mergeCell ref="G21:G22"/>
    <mergeCell ref="I21:I22"/>
    <mergeCell ref="H21:H22"/>
    <mergeCell ref="F21:F22"/>
    <mergeCell ref="J21:J22"/>
    <mergeCell ref="K21:K22"/>
    <mergeCell ref="A15:G15"/>
  </mergeCells>
  <conditionalFormatting sqref="B66:B84">
    <cfRule type="duplicateValues" dxfId="0" priority="15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62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Индивидуальная гонка</vt:lpstr>
      <vt:lpstr>'Индивидуальная гонка'!Заголовки_для_печати</vt:lpstr>
      <vt:lpstr>'Индивидуальная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2021-06-27T10:58:54Z</cp:lastPrinted>
  <dcterms:created xsi:type="dcterms:W3CDTF">1996-10-08T23:32:33Z</dcterms:created>
  <dcterms:modified xsi:type="dcterms:W3CDTF">2021-07-05T09:16:54Z</dcterms:modified>
</cp:coreProperties>
</file>