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 г" sheetId="2" r:id="rId2"/>
  </sheets>
  <definedNames>
    <definedName name="_xlnm.Print_Titles" localSheetId="1">'гр г'!$21:$22</definedName>
    <definedName name="_xlnm.Print_Titles" localSheetId="0">'Стартовый протокол'!$18:$19</definedName>
    <definedName name="_xlnm.Print_Area" localSheetId="1">'гр г'!$A$1:$L$58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J26" i="2"/>
  <c r="I25" i="2" l="1"/>
  <c r="J25" i="2"/>
  <c r="I26" i="2"/>
  <c r="J23" i="2"/>
  <c r="J24" i="2"/>
  <c r="I24" i="2"/>
  <c r="J58" i="2" l="1"/>
  <c r="H50" i="2" l="1"/>
  <c r="H49" i="2"/>
  <c r="H48" i="2"/>
  <c r="H47" i="2"/>
  <c r="H46" i="2"/>
  <c r="L47" i="2"/>
  <c r="L46" i="2"/>
  <c r="L45" i="2"/>
  <c r="L44" i="2"/>
  <c r="L43" i="2"/>
  <c r="L48" i="2"/>
  <c r="L49" i="2"/>
  <c r="H58" i="2"/>
  <c r="E58" i="2"/>
  <c r="H45" i="2" l="1"/>
  <c r="H44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<sst xmlns="http://schemas.openxmlformats.org/spreadsheetml/2006/main" count="381" uniqueCount="250">
  <si>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</si>
  <si>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</si>
  <si>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</si>
  <si>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</si>
  <si>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</si>
  <si>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</si>
  <si>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</si>
  <si>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</si>
  <si>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</si>
  <si>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</si>
  <si>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</si>
  <si>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</si>
  <si>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</si>
  <si>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</si>
  <si>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</si>
  <si>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</si>
  <si>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</si>
  <si>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</si>
  <si>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</si>
  <si>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</si>
  <si>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</si>
  <si>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</si>
  <si>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</si>
  <si>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</si>
  <si>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</si>
  <si>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</si>
  <si>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</si>
  <si>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</si>
  <si>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</si>
  <si>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</si>
  <si>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</si>
  <si>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</si>
  <si>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</si>
  <si>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</si>
  <si>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</si>
  <si>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</si>
  <si>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</si>
  <si>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</si>
  <si>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</si>
  <si>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</si>
  <si>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</si>
  <si>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</si>
  <si>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</si>
  <si>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</si>
  <si>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</si>
  <si>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</si>
  <si>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</si>
  <si>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</si>
  <si>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</si>
  <si>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</si>
  <si>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</si>
  <si>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</si>
  <si>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</si>
  <si>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</si>
  <si>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</si>
  <si>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</si>
  <si>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</si>
  <si>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</si>
  <si>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</si>
  <si>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</si>
  <si>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</si>
  <si>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</si>
  <si>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</si>
  <si>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</si>
  <si>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</si>
  <si>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</si>
  <si>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</si>
  <si>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</si>
  <si>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</si>
  <si>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</si>
  <si>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</si>
  <si>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</si>
  <si>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</si>
  <si>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</si>
  <si>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</si>
  <si>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</si>
  <si>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</si>
  <si>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</si>
  <si>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</si>
  <si>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</si>
  <si>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</si>
  <si>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</si>
  <si>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</si>
  <si>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</si>
  <si>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</si>
  <si>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</si>
  <si>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</si>
  <si>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</si>
  <si>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</si>
  <si>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</si>
  <si>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</si>
  <si>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</si>
  <si>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</si>
  <si>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</si>
  <si>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</si>
  <si>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</si>
  <si>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</si>
  <si>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</si>
  <si>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</si>
  <si>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</si>
  <si>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</si>
  <si>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</si>
  <si>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</si>
  <si>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</si>
  <si>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</si>
  <si>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</si>
  <si>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</si>
  <si>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</si>
  <si>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</si>
  <si>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</si>
  <si>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</si>
  <si>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</si>
  <si>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</si>
  <si>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</si>
  <si>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</si>
  <si>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</si>
  <si>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</si>
  <si>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</si>
  <si>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</si>
  <si>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</si>
  <si>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</si>
  <si>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</si>
  <si>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</si>
  <si>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</si>
  <si>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</si>
  <si>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</si>
  <si>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</si>
  <si>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</si>
  <si>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</si>
  <si>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</si>
  <si>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</si>
  <si>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</si>
  <si>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</si>
  <si>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</si>
  <si>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</si>
  <si>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</si>
  <si>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</si>
  <si>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</si>
  <si>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</si>
  <si>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</si>
  <si>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</si>
  <si>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</si>
  <si>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</si>
  <si>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</si>
  <si>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</si>
  <si>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</si>
  <si>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</si>
  <si>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</si>
  <si>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</si>
  <si>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</si>
  <si>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</si>
  <si>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</si>
  <si>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</si>
  <si>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</si>
  <si>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</si>
  <si>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</si>
  <si>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</si>
  <si>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</si>
  <si>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</si>
  <si>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</si>
  <si>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</si>
  <si>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</si>
  <si>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</si>
  <si>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</si>
  <si>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</si>
  <si>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</si>
  <si>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</si>
  <si>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</si>
  <si>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</si>
  <si>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</si>
  <si>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</si>
  <si>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</si>
  <si>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</si>
  <si>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</si>
  <si>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</si>
  <si>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</si>
  <si>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</si>
  <si>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</si>
  <si>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</si>
  <si>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</si>
  <si>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</si>
  <si>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</si>
  <si>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</si>
  <si>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</si>
  <si>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</si>
  <si>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</si>
  <si>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</si>
  <si>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</si>
  <si>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</si>
  <si>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</si>
  <si>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</si>
  <si>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</si>
  <si>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</si>
  <si>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Хабаровский край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</si>
  <si>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</si>
  <si>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</si>
  <si>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</si>
  <si>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</si>
  <si>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НАЧАЛО ГОНКИ: 10ч 00м</t>
  </si>
  <si>
    <t>ВСЕРОССИЙСКИЕ СОРЕВНОВАНИЯ</t>
  </si>
  <si>
    <t>Девушки 15-16 лет</t>
  </si>
  <si>
    <t>№ ЕКП 2022: 5114</t>
  </si>
  <si>
    <t>ЛЕБЕДЕВ А.Ю. (ВК, г. ХАБАРОВСК)</t>
  </si>
  <si>
    <t>БЕЛОЗЕРОВА Милена</t>
  </si>
  <si>
    <t>06.09.2007</t>
  </si>
  <si>
    <t>ПАНТЕЛЕЕВА Александра</t>
  </si>
  <si>
    <t>09.07.2007</t>
  </si>
  <si>
    <t>ИГНАТЬЕВА Ксения</t>
  </si>
  <si>
    <t>02.01.2006</t>
  </si>
  <si>
    <t>ЛАЗАРЕВА Анастасия</t>
  </si>
  <si>
    <t>04.07.2007</t>
  </si>
  <si>
    <t>КОРХОВА Анастасия</t>
  </si>
  <si>
    <t>03.07.2006</t>
  </si>
  <si>
    <t>Кемеровская область</t>
  </si>
  <si>
    <t>КРАСЮК Варвара</t>
  </si>
  <si>
    <t>28.10.2007</t>
  </si>
  <si>
    <t>АБОЛОВА Елизавета</t>
  </si>
  <si>
    <t>25.11.2007</t>
  </si>
  <si>
    <t>КОЛОСОВА Лилия</t>
  </si>
  <si>
    <t>23.04.2006</t>
  </si>
  <si>
    <t>СИЗЫХ Кристина</t>
  </si>
  <si>
    <t>29.11.2007</t>
  </si>
  <si>
    <t>ЁЛЫШЕВА Светлана</t>
  </si>
  <si>
    <t>11.08.2007</t>
  </si>
  <si>
    <t>НОСЫРЕВА Ольга</t>
  </si>
  <si>
    <t>31.05.2007</t>
  </si>
  <si>
    <t>САМОХВАЛОВА Полина</t>
  </si>
  <si>
    <t>04.11.2007</t>
  </si>
  <si>
    <t>РОМАНОВА Ксения</t>
  </si>
  <si>
    <t>27.01.2007</t>
  </si>
  <si>
    <t>БАКШЕЕВА Софья</t>
  </si>
  <si>
    <t>19.12.2006</t>
  </si>
  <si>
    <t>БОРОВСКАЯ Светлана</t>
  </si>
  <si>
    <t>21.06.2007</t>
  </si>
  <si>
    <t>КАЗЫКИНА Софья</t>
  </si>
  <si>
    <t>03.12.2007</t>
  </si>
  <si>
    <t>МОЧАЛОВА Ангелина</t>
  </si>
  <si>
    <t>23.11.2007</t>
  </si>
  <si>
    <t>КАЗАРИНА Виктория</t>
  </si>
  <si>
    <t>04.06.2007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</si>
  <si>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21 сентября 2022 года</t>
    </r>
  </si>
  <si>
    <t>шоссе - групповая гонка</t>
  </si>
  <si>
    <t>№ ВРВС: 0080601611Я</t>
  </si>
  <si>
    <t>ОКОНЧАНИЕ ГОНКИ: 11ч 20м</t>
  </si>
  <si>
    <t>14/3</t>
  </si>
  <si>
    <t>НС</t>
  </si>
  <si>
    <t>Температура: +8</t>
  </si>
  <si>
    <t>Влажность: 77 %</t>
  </si>
  <si>
    <t>Осадки: н. дождь</t>
  </si>
  <si>
    <t>НАЗВАНИЕ ТРАССЫ / РЕГ. НОМЕР: трасса подъезд к п. Песчанка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</si>
</sst>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166" fontId="27" fillId="0" borderId="27" xfId="6" applyNumberFormat="1" applyFont="1" applyBorder="1" applyAlignment="1">
      <alignment horizontal="center" vertical="center" wrapText="1"/>
    </xf>
    <xf numFmtId="166" fontId="4" fillId="0" borderId="27" xfId="4" applyNumberFormat="1" applyFont="1" applyBorder="1" applyAlignment="1">
      <alignment horizontal="center" vertical="center"/>
    </xf>
    <xf numFmtId="166" fontId="27" fillId="0" borderId="27" xfId="6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27" fillId="0" borderId="44" xfId="6" applyNumberFormat="1" applyFont="1" applyBorder="1" applyAlignment="1">
      <alignment horizontal="center" vertical="center"/>
    </xf>
    <xf numFmtId="166" fontId="4" fillId="0" borderId="44" xfId="0" applyNumberFormat="1" applyFont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59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53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95" t="s">
        <v>39</v>
      </c>
      <c r="B6" s="195"/>
      <c r="C6" s="195"/>
      <c r="D6" s="195"/>
      <c r="E6" s="195"/>
      <c r="F6" s="195"/>
      <c r="G6" s="195"/>
    </row>
    <row r="7" spans="1:9" ht="18" customHeight="1" thickTop="1" x14ac:dyDescent="0.2">
      <c r="A7" s="196" t="s">
        <v>0</v>
      </c>
      <c r="B7" s="197"/>
      <c r="C7" s="197"/>
      <c r="D7" s="197"/>
      <c r="E7" s="197"/>
      <c r="F7" s="197"/>
      <c r="G7" s="198"/>
    </row>
    <row r="8" spans="1:9" ht="18" customHeight="1" x14ac:dyDescent="0.2">
      <c r="A8" s="199" t="s">
        <v>1</v>
      </c>
      <c r="B8" s="200"/>
      <c r="C8" s="200"/>
      <c r="D8" s="200"/>
      <c r="E8" s="200"/>
      <c r="F8" s="200"/>
      <c r="G8" s="201"/>
    </row>
    <row r="9" spans="1:9" ht="19.5" customHeight="1" x14ac:dyDescent="0.2">
      <c r="A9" s="199" t="s">
        <v>2</v>
      </c>
      <c r="B9" s="200"/>
      <c r="C9" s="200"/>
      <c r="D9" s="200"/>
      <c r="E9" s="200"/>
      <c r="F9" s="200"/>
      <c r="G9" s="201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2" t="s">
        <v>27</v>
      </c>
      <c r="E11" s="20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5" t="s">
        <v>26</v>
      </c>
      <c r="B18" s="187" t="s">
        <v>19</v>
      </c>
      <c r="C18" s="187" t="s">
        <v>20</v>
      </c>
      <c r="D18" s="189" t="s">
        <v>21</v>
      </c>
      <c r="E18" s="187" t="s">
        <v>22</v>
      </c>
      <c r="F18" s="187" t="s">
        <v>29</v>
      </c>
      <c r="G18" s="183" t="s">
        <v>23</v>
      </c>
    </row>
    <row r="19" spans="1:13" s="36" customFormat="1" ht="22.5" customHeight="1" x14ac:dyDescent="0.2">
      <c r="A19" s="186"/>
      <c r="B19" s="188"/>
      <c r="C19" s="188"/>
      <c r="D19" s="190"/>
      <c r="E19" s="188"/>
      <c r="F19" s="191"/>
      <c r="G19" s="184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0.85463292242170319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0.93326628449218785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0.18084620422027642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0.48279072748216856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0.51579414677089608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0.21106160444334221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6.695635817136103E-2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0.94013888517641109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0.63616635232716834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0.51410495511671461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0.60240272899548331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0.88250655073579842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0.78810984954403729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0.54768600069637696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0.43059766919364917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0.16646850244790945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0.3649224352865631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1.2279787597018199E-2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0.45897699392716385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0.42512706700661473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0.51039201661095568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0.73292231176146749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0.4141665493679777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0.33338044591954841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0.38693843177748144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2.23759851688764E-2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0.49474248505249518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0.94325600872142423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0.77177895304939315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0.50737434466345288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0.75687930161778583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0.38720134252333072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0.47743621355385557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0.15052562872219122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0.81943535320574901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0.44532139384734704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0.67270387965490053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0.46784186400635741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0.60313874479798379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0.2968865453262034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0.34586325270948437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0.58398432173135162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0.18341526854592782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0.67004183459873412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8.6154409758959494E-3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0.92509057704074704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0.42492530413984675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0.97181201212578627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8.7202996437032998E-2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0.18175676218361325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0.40703194116572428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0.91269318577609715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0.62933980626574404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0.43589727279737511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0.18860621119629251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0.93366343744641822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0.39341852464622817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0.89619613276227539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0.71634358316182223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0.90303954602363468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0.88253028515982801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0.16250034381055778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0.68447825255453654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0.53308446571867851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0.97443750624124947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0.34396879979420591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0.72086176453057282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6.6233840872532257E-2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0.65669384591271551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7.2590132212794423E-2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2.0330104068995158E-3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0.34589385740744727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0.15073469452038613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0.58376702563307359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0.32040354130730786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0.73816277868652014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0.48723363151755361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0.72291025381647522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9.3111203766415684E-2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2.9112349886305511E-3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3.2200023454989068E-3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0.37958281086778478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0.34538195222393797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0.94286359817086607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0.87943563985060957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0.6938642816109829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0.23703534763092904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0.94634841275933801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0.17197551792549992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0.38438446539403925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0.36307332590523189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0.90744024410242352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3.8307754893756707E-2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9"/>
  <sheetViews>
    <sheetView tabSelected="1" view="pageBreakPreview" topLeftCell="A6" zoomScale="91" zoomScaleNormal="100" zoomScaleSheetLayoutView="91" workbookViewId="0">
      <selection activeCell="H17" sqref="H17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4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0.25" customHeight="1" x14ac:dyDescent="0.2">
      <c r="A2" s="234" t="s">
        <v>188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0.25" customHeight="1" x14ac:dyDescent="0.2">
      <c r="A3" s="234" t="s">
        <v>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20.25" customHeight="1" x14ac:dyDescent="0.2">
      <c r="A4" s="234" t="s">
        <v>189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5" t="s">
        <v>199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67" customFormat="1" ht="18" customHeight="1" x14ac:dyDescent="0.2">
      <c r="A7" s="239" t="s">
        <v>39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67" customFormat="1" ht="6.75" customHeight="1" thickBot="1" x14ac:dyDescent="0.2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241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200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0" t="s">
        <v>198</v>
      </c>
      <c r="H13" s="72"/>
      <c r="I13" s="72"/>
      <c r="J13" s="72"/>
      <c r="K13" s="73"/>
      <c r="L13" s="74" t="s">
        <v>242</v>
      </c>
    </row>
    <row r="14" spans="1:12" ht="15.75" x14ac:dyDescent="0.2">
      <c r="A14" s="75" t="s">
        <v>240</v>
      </c>
      <c r="B14" s="76"/>
      <c r="C14" s="99"/>
      <c r="D14" s="100"/>
      <c r="E14" s="77"/>
      <c r="F14" s="135"/>
      <c r="G14" s="161" t="s">
        <v>243</v>
      </c>
      <c r="H14" s="77"/>
      <c r="I14" s="77"/>
      <c r="J14" s="77"/>
      <c r="K14" s="78"/>
      <c r="L14" s="137" t="s">
        <v>201</v>
      </c>
    </row>
    <row r="15" spans="1:12" ht="15" x14ac:dyDescent="0.2">
      <c r="A15" s="225" t="s">
        <v>8</v>
      </c>
      <c r="B15" s="226"/>
      <c r="C15" s="226"/>
      <c r="D15" s="226"/>
      <c r="E15" s="226"/>
      <c r="F15" s="226"/>
      <c r="G15" s="227"/>
      <c r="H15" s="240" t="s">
        <v>9</v>
      </c>
      <c r="I15" s="226"/>
      <c r="J15" s="226"/>
      <c r="K15" s="226"/>
      <c r="L15" s="24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249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202</v>
      </c>
      <c r="H19" s="164" t="s">
        <v>197</v>
      </c>
      <c r="I19" s="85"/>
      <c r="J19" s="140">
        <v>42</v>
      </c>
      <c r="L19" s="141" t="s">
        <v>244</v>
      </c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8" t="s">
        <v>41</v>
      </c>
      <c r="B21" s="230" t="s">
        <v>19</v>
      </c>
      <c r="C21" s="230" t="s">
        <v>42</v>
      </c>
      <c r="D21" s="230" t="s">
        <v>20</v>
      </c>
      <c r="E21" s="230" t="s">
        <v>21</v>
      </c>
      <c r="F21" s="230" t="s">
        <v>43</v>
      </c>
      <c r="G21" s="230" t="s">
        <v>22</v>
      </c>
      <c r="H21" s="230" t="s">
        <v>44</v>
      </c>
      <c r="I21" s="230" t="s">
        <v>45</v>
      </c>
      <c r="J21" s="230" t="s">
        <v>46</v>
      </c>
      <c r="K21" s="217" t="s">
        <v>47</v>
      </c>
      <c r="L21" s="232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9"/>
      <c r="B22" s="231"/>
      <c r="C22" s="231"/>
      <c r="D22" s="231"/>
      <c r="E22" s="231"/>
      <c r="F22" s="231"/>
      <c r="G22" s="231"/>
      <c r="H22" s="231"/>
      <c r="I22" s="231"/>
      <c r="J22" s="231"/>
      <c r="K22" s="218"/>
      <c r="L22" s="233"/>
      <c r="M22" s="215"/>
      <c r="N22" s="216"/>
    </row>
    <row r="23" spans="1:14" ht="30.75" customHeight="1" x14ac:dyDescent="0.2">
      <c r="A23" s="173">
        <v>1</v>
      </c>
      <c r="B23" s="174">
        <v>59</v>
      </c>
      <c r="C23" s="174">
        <v>10120491663</v>
      </c>
      <c r="D23" s="166" t="s">
        <v>209</v>
      </c>
      <c r="E23" s="167" t="s">
        <v>210</v>
      </c>
      <c r="F23" s="165" t="s">
        <v>169</v>
      </c>
      <c r="G23" s="168" t="s">
        <v>193</v>
      </c>
      <c r="H23" s="177">
        <v>5.1423611111111107E-2</v>
      </c>
      <c r="I23" s="178"/>
      <c r="J23" s="133">
        <f>$J$19/(HOUR(H23)+MINUTE(H23)/60+SECOND(H23)/3600)</f>
        <v>34.031060094530723</v>
      </c>
      <c r="K23" s="95" t="s">
        <v>60</v>
      </c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3">
        <v>2</v>
      </c>
      <c r="B24" s="174">
        <v>73</v>
      </c>
      <c r="C24" s="165"/>
      <c r="D24" s="166" t="s">
        <v>205</v>
      </c>
      <c r="E24" s="167" t="s">
        <v>206</v>
      </c>
      <c r="F24" s="165" t="s">
        <v>60</v>
      </c>
      <c r="G24" s="168" t="s">
        <v>194</v>
      </c>
      <c r="H24" s="179">
        <v>5.1423611111111107E-2</v>
      </c>
      <c r="I24" s="180">
        <f>H24-$H$23</f>
        <v>0</v>
      </c>
      <c r="J24" s="133">
        <f>$J$19/(HOUR(H24)+MINUTE(H24)/60+SECOND(H24)/3600)</f>
        <v>34.031060094530723</v>
      </c>
      <c r="K24" s="95" t="s">
        <v>60</v>
      </c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3">
        <v>3</v>
      </c>
      <c r="B25" s="174">
        <v>60</v>
      </c>
      <c r="C25" s="165">
        <v>10112249491</v>
      </c>
      <c r="D25" s="166" t="s">
        <v>220</v>
      </c>
      <c r="E25" s="167" t="s">
        <v>221</v>
      </c>
      <c r="F25" s="165" t="s">
        <v>169</v>
      </c>
      <c r="G25" s="168" t="s">
        <v>193</v>
      </c>
      <c r="H25" s="179">
        <v>5.1423611111111107E-2</v>
      </c>
      <c r="I25" s="180">
        <f t="shared" ref="I25:I26" si="0">H25-$H$23</f>
        <v>0</v>
      </c>
      <c r="J25" s="133">
        <f t="shared" ref="J25" si="1">$J$19/(HOUR(H25)+MINUTE(H25)/60+SECOND(H25)/3600)</f>
        <v>34.031060094530723</v>
      </c>
      <c r="K25" s="95" t="s">
        <v>60</v>
      </c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3">
        <v>4</v>
      </c>
      <c r="B26" s="174">
        <v>62</v>
      </c>
      <c r="C26" s="165">
        <v>10128655023</v>
      </c>
      <c r="D26" s="166" t="s">
        <v>218</v>
      </c>
      <c r="E26" s="167" t="s">
        <v>219</v>
      </c>
      <c r="F26" s="165" t="s">
        <v>169</v>
      </c>
      <c r="G26" s="168" t="s">
        <v>194</v>
      </c>
      <c r="H26" s="179">
        <v>5.1423611111111107E-2</v>
      </c>
      <c r="I26" s="180">
        <f t="shared" si="0"/>
        <v>0</v>
      </c>
      <c r="J26" s="133">
        <f>$J$19/(HOUR(H26)+MINUTE(H26)/60+SECOND(H26)/3600)</f>
        <v>34.031060094530723</v>
      </c>
      <c r="K26" s="95" t="s">
        <v>60</v>
      </c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3">
        <v>5</v>
      </c>
      <c r="B27" s="174">
        <v>64</v>
      </c>
      <c r="C27" s="165">
        <v>10114420372</v>
      </c>
      <c r="D27" s="166" t="s">
        <v>203</v>
      </c>
      <c r="E27" s="167" t="s">
        <v>204</v>
      </c>
      <c r="F27" s="165" t="s">
        <v>169</v>
      </c>
      <c r="G27" s="168" t="s">
        <v>194</v>
      </c>
      <c r="H27" s="179">
        <v>5.1423611111111107E-2</v>
      </c>
      <c r="I27" s="180">
        <f t="shared" ref="I27:I40" si="2">H27-$H$23</f>
        <v>0</v>
      </c>
      <c r="J27" s="133">
        <f t="shared" ref="J27:J40" si="3">$J$19/(HOUR(H27)+MINUTE(H27)/60+SECOND(H27)/3600)</f>
        <v>34.031060094530723</v>
      </c>
      <c r="K27" s="95" t="s">
        <v>60</v>
      </c>
      <c r="L27" s="148"/>
      <c r="M27" s="101"/>
      <c r="N27" s="155"/>
    </row>
    <row r="28" spans="1:14" ht="21.75" customHeight="1" x14ac:dyDescent="0.2">
      <c r="A28" s="173">
        <v>6</v>
      </c>
      <c r="B28" s="174">
        <v>68</v>
      </c>
      <c r="C28" s="165">
        <v>10126304993</v>
      </c>
      <c r="D28" s="166" t="s">
        <v>222</v>
      </c>
      <c r="E28" s="167" t="s">
        <v>223</v>
      </c>
      <c r="F28" s="165" t="s">
        <v>169</v>
      </c>
      <c r="G28" s="168" t="s">
        <v>194</v>
      </c>
      <c r="H28" s="179">
        <v>5.1423611111111107E-2</v>
      </c>
      <c r="I28" s="180">
        <f t="shared" si="2"/>
        <v>0</v>
      </c>
      <c r="J28" s="133">
        <f t="shared" si="3"/>
        <v>34.031060094530723</v>
      </c>
      <c r="K28" s="95"/>
      <c r="L28" s="148"/>
      <c r="M28" s="101"/>
      <c r="N28" s="155"/>
    </row>
    <row r="29" spans="1:14" ht="21.75" customHeight="1" x14ac:dyDescent="0.2">
      <c r="A29" s="173">
        <v>7</v>
      </c>
      <c r="B29" s="174">
        <v>61</v>
      </c>
      <c r="C29" s="165">
        <v>10132893216</v>
      </c>
      <c r="D29" s="166" t="s">
        <v>230</v>
      </c>
      <c r="E29" s="167" t="s">
        <v>231</v>
      </c>
      <c r="F29" s="165" t="s">
        <v>60</v>
      </c>
      <c r="G29" s="168" t="s">
        <v>194</v>
      </c>
      <c r="H29" s="179">
        <v>5.1423611111111107E-2</v>
      </c>
      <c r="I29" s="180">
        <f t="shared" si="2"/>
        <v>0</v>
      </c>
      <c r="J29" s="133">
        <f t="shared" si="3"/>
        <v>34.031060094530723</v>
      </c>
      <c r="K29" s="95"/>
      <c r="L29" s="148"/>
      <c r="M29" s="101"/>
      <c r="N29" s="155"/>
    </row>
    <row r="30" spans="1:14" ht="21.75" customHeight="1" x14ac:dyDescent="0.2">
      <c r="A30" s="173">
        <v>8</v>
      </c>
      <c r="B30" s="174">
        <v>56</v>
      </c>
      <c r="C30" s="165">
        <v>10105722304</v>
      </c>
      <c r="D30" s="166" t="s">
        <v>211</v>
      </c>
      <c r="E30" s="167" t="s">
        <v>212</v>
      </c>
      <c r="F30" s="165" t="s">
        <v>60</v>
      </c>
      <c r="G30" s="168" t="s">
        <v>213</v>
      </c>
      <c r="H30" s="179">
        <v>5.1423611111111107E-2</v>
      </c>
      <c r="I30" s="180">
        <f t="shared" si="2"/>
        <v>0</v>
      </c>
      <c r="J30" s="133">
        <f t="shared" si="3"/>
        <v>34.031060094530723</v>
      </c>
      <c r="K30" s="95"/>
      <c r="L30" s="148"/>
      <c r="M30" s="101"/>
      <c r="N30" s="155"/>
    </row>
    <row r="31" spans="1:14" ht="21.75" customHeight="1" x14ac:dyDescent="0.2">
      <c r="A31" s="173">
        <v>9</v>
      </c>
      <c r="B31" s="174">
        <v>58</v>
      </c>
      <c r="C31" s="165">
        <v>10117164058</v>
      </c>
      <c r="D31" s="166" t="s">
        <v>216</v>
      </c>
      <c r="E31" s="167" t="s">
        <v>217</v>
      </c>
      <c r="F31" s="165" t="s">
        <v>169</v>
      </c>
      <c r="G31" s="168" t="s">
        <v>213</v>
      </c>
      <c r="H31" s="179">
        <v>5.1423611111111107E-2</v>
      </c>
      <c r="I31" s="180">
        <f t="shared" si="2"/>
        <v>0</v>
      </c>
      <c r="J31" s="133">
        <f t="shared" si="3"/>
        <v>34.031060094530723</v>
      </c>
      <c r="K31" s="95"/>
      <c r="L31" s="148"/>
      <c r="M31" s="101"/>
      <c r="N31" s="155"/>
    </row>
    <row r="32" spans="1:14" ht="21.75" customHeight="1" x14ac:dyDescent="0.2">
      <c r="A32" s="173">
        <v>10</v>
      </c>
      <c r="B32" s="174">
        <v>63</v>
      </c>
      <c r="C32" s="165">
        <v>10107168715</v>
      </c>
      <c r="D32" s="166" t="s">
        <v>207</v>
      </c>
      <c r="E32" s="167" t="s">
        <v>208</v>
      </c>
      <c r="F32" s="165" t="s">
        <v>169</v>
      </c>
      <c r="G32" s="168" t="s">
        <v>194</v>
      </c>
      <c r="H32" s="179">
        <v>5.1423611111111107E-2</v>
      </c>
      <c r="I32" s="180">
        <f t="shared" si="2"/>
        <v>0</v>
      </c>
      <c r="J32" s="133">
        <f t="shared" si="3"/>
        <v>34.031060094530723</v>
      </c>
      <c r="K32" s="95"/>
      <c r="L32" s="148"/>
      <c r="M32" s="101"/>
      <c r="N32" s="155"/>
    </row>
    <row r="33" spans="1:14" ht="21.75" customHeight="1" x14ac:dyDescent="0.2">
      <c r="A33" s="173">
        <v>11</v>
      </c>
      <c r="B33" s="174">
        <v>65</v>
      </c>
      <c r="C33" s="165">
        <v>10114419968</v>
      </c>
      <c r="D33" s="166" t="s">
        <v>224</v>
      </c>
      <c r="E33" s="167" t="s">
        <v>225</v>
      </c>
      <c r="F33" s="165" t="s">
        <v>60</v>
      </c>
      <c r="G33" s="168" t="s">
        <v>194</v>
      </c>
      <c r="H33" s="179">
        <v>5.1423611111111107E-2</v>
      </c>
      <c r="I33" s="180">
        <f t="shared" si="2"/>
        <v>0</v>
      </c>
      <c r="J33" s="133">
        <f t="shared" si="3"/>
        <v>34.031060094530723</v>
      </c>
      <c r="K33" s="95"/>
      <c r="L33" s="148"/>
      <c r="M33" s="101"/>
      <c r="N33" s="155"/>
    </row>
    <row r="34" spans="1:14" ht="21.75" customHeight="1" x14ac:dyDescent="0.2">
      <c r="A34" s="173">
        <v>12</v>
      </c>
      <c r="B34" s="174">
        <v>57</v>
      </c>
      <c r="C34" s="165">
        <v>10114286996</v>
      </c>
      <c r="D34" s="166" t="s">
        <v>214</v>
      </c>
      <c r="E34" s="167" t="s">
        <v>215</v>
      </c>
      <c r="F34" s="165" t="s">
        <v>60</v>
      </c>
      <c r="G34" s="168" t="s">
        <v>213</v>
      </c>
      <c r="H34" s="179">
        <v>5.2604166666666667E-2</v>
      </c>
      <c r="I34" s="180">
        <f t="shared" si="2"/>
        <v>1.1805555555555597E-3</v>
      </c>
      <c r="J34" s="133">
        <f t="shared" si="3"/>
        <v>33.267326732673268</v>
      </c>
      <c r="K34" s="95"/>
      <c r="L34" s="148"/>
      <c r="M34" s="101"/>
      <c r="N34" s="155"/>
    </row>
    <row r="35" spans="1:14" ht="21.75" customHeight="1" x14ac:dyDescent="0.2">
      <c r="A35" s="173">
        <v>13</v>
      </c>
      <c r="B35" s="174">
        <v>67</v>
      </c>
      <c r="C35" s="165">
        <v>10126306007</v>
      </c>
      <c r="D35" s="166" t="s">
        <v>228</v>
      </c>
      <c r="E35" s="167" t="s">
        <v>229</v>
      </c>
      <c r="F35" s="165" t="s">
        <v>169</v>
      </c>
      <c r="G35" s="168" t="s">
        <v>194</v>
      </c>
      <c r="H35" s="179">
        <v>5.2604166666666667E-2</v>
      </c>
      <c r="I35" s="180">
        <f t="shared" si="2"/>
        <v>1.1805555555555597E-3</v>
      </c>
      <c r="J35" s="133">
        <f t="shared" si="3"/>
        <v>33.267326732673268</v>
      </c>
      <c r="K35" s="95"/>
      <c r="L35" s="148"/>
      <c r="M35" s="101"/>
      <c r="N35" s="155"/>
    </row>
    <row r="36" spans="1:14" ht="21.75" customHeight="1" x14ac:dyDescent="0.2">
      <c r="A36" s="173">
        <v>14</v>
      </c>
      <c r="B36" s="174">
        <v>72</v>
      </c>
      <c r="C36" s="165"/>
      <c r="D36" s="166" t="s">
        <v>226</v>
      </c>
      <c r="E36" s="167" t="s">
        <v>227</v>
      </c>
      <c r="F36" s="165" t="s">
        <v>169</v>
      </c>
      <c r="G36" s="168" t="s">
        <v>194</v>
      </c>
      <c r="H36" s="179">
        <v>5.3946759259259257E-2</v>
      </c>
      <c r="I36" s="180">
        <f t="shared" si="2"/>
        <v>2.5231481481481494E-3</v>
      </c>
      <c r="J36" s="133">
        <f t="shared" si="3"/>
        <v>32.439390688693415</v>
      </c>
      <c r="K36" s="95"/>
      <c r="L36" s="148"/>
      <c r="M36" s="101"/>
      <c r="N36" s="155"/>
    </row>
    <row r="37" spans="1:14" ht="21.75" customHeight="1" x14ac:dyDescent="0.2">
      <c r="A37" s="173">
        <v>15</v>
      </c>
      <c r="B37" s="174">
        <v>71</v>
      </c>
      <c r="C37" s="165"/>
      <c r="D37" s="166" t="s">
        <v>232</v>
      </c>
      <c r="E37" s="167" t="s">
        <v>233</v>
      </c>
      <c r="F37" s="165" t="s">
        <v>169</v>
      </c>
      <c r="G37" s="168" t="s">
        <v>194</v>
      </c>
      <c r="H37" s="179">
        <v>5.3946759259259257E-2</v>
      </c>
      <c r="I37" s="180">
        <f t="shared" si="2"/>
        <v>2.5231481481481494E-3</v>
      </c>
      <c r="J37" s="133">
        <f t="shared" si="3"/>
        <v>32.439390688693415</v>
      </c>
      <c r="K37" s="95"/>
      <c r="L37" s="148"/>
      <c r="M37" s="101"/>
      <c r="N37" s="155"/>
    </row>
    <row r="38" spans="1:14" ht="21.75" customHeight="1" x14ac:dyDescent="0.2">
      <c r="A38" s="173">
        <v>16</v>
      </c>
      <c r="B38" s="174">
        <v>70</v>
      </c>
      <c r="C38" s="165"/>
      <c r="D38" s="166" t="s">
        <v>236</v>
      </c>
      <c r="E38" s="167" t="s">
        <v>237</v>
      </c>
      <c r="F38" s="165" t="s">
        <v>168</v>
      </c>
      <c r="G38" s="168" t="s">
        <v>194</v>
      </c>
      <c r="H38" s="179">
        <v>5.3946759259259257E-2</v>
      </c>
      <c r="I38" s="180">
        <f t="shared" si="2"/>
        <v>2.5231481481481494E-3</v>
      </c>
      <c r="J38" s="133">
        <f t="shared" si="3"/>
        <v>32.439390688693415</v>
      </c>
      <c r="K38" s="95"/>
      <c r="L38" s="148"/>
      <c r="M38" s="101"/>
      <c r="N38" s="155"/>
    </row>
    <row r="39" spans="1:14" ht="21.75" customHeight="1" x14ac:dyDescent="0.2">
      <c r="A39" s="173">
        <v>17</v>
      </c>
      <c r="B39" s="174">
        <v>66</v>
      </c>
      <c r="C39" s="165"/>
      <c r="D39" s="166" t="s">
        <v>234</v>
      </c>
      <c r="E39" s="167" t="s">
        <v>235</v>
      </c>
      <c r="F39" s="165" t="s">
        <v>168</v>
      </c>
      <c r="G39" s="168" t="s">
        <v>194</v>
      </c>
      <c r="H39" s="179">
        <v>5.3946759259259257E-2</v>
      </c>
      <c r="I39" s="180">
        <f t="shared" si="2"/>
        <v>2.5231481481481494E-3</v>
      </c>
      <c r="J39" s="133">
        <f t="shared" si="3"/>
        <v>32.439390688693415</v>
      </c>
      <c r="K39" s="95"/>
      <c r="L39" s="148"/>
      <c r="M39" s="101"/>
      <c r="N39" s="155"/>
    </row>
    <row r="40" spans="1:14" ht="21.75" customHeight="1" thickBot="1" x14ac:dyDescent="0.25">
      <c r="A40" s="175" t="s">
        <v>245</v>
      </c>
      <c r="B40" s="176">
        <v>69</v>
      </c>
      <c r="C40" s="169"/>
      <c r="D40" s="170" t="s">
        <v>238</v>
      </c>
      <c r="E40" s="171" t="s">
        <v>239</v>
      </c>
      <c r="F40" s="169" t="s">
        <v>168</v>
      </c>
      <c r="G40" s="172" t="s">
        <v>194</v>
      </c>
      <c r="H40" s="181">
        <v>5.3946759259259257E-2</v>
      </c>
      <c r="I40" s="182">
        <f t="shared" si="2"/>
        <v>2.5231481481481494E-3</v>
      </c>
      <c r="J40" s="150">
        <f t="shared" si="3"/>
        <v>32.439390688693415</v>
      </c>
      <c r="K40" s="151"/>
      <c r="L40" s="152"/>
      <c r="M40" s="101"/>
      <c r="N40" s="155"/>
    </row>
    <row r="41" spans="1:14" ht="6.75" customHeight="1" thickTop="1" thickBot="1" x14ac:dyDescent="0.25">
      <c r="A41" s="142"/>
      <c r="B41" s="143"/>
      <c r="C41" s="143"/>
      <c r="D41" s="144"/>
      <c r="E41" s="145"/>
      <c r="F41" s="102"/>
      <c r="G41" s="146"/>
      <c r="H41" s="147"/>
      <c r="I41" s="147"/>
      <c r="J41" s="147"/>
      <c r="K41" s="147"/>
      <c r="L41" s="147"/>
    </row>
    <row r="42" spans="1:14" ht="15.75" thickTop="1" x14ac:dyDescent="0.2">
      <c r="A42" s="236" t="s">
        <v>48</v>
      </c>
      <c r="B42" s="237"/>
      <c r="C42" s="237"/>
      <c r="D42" s="237"/>
      <c r="E42" s="237"/>
      <c r="F42" s="237"/>
      <c r="G42" s="237" t="s">
        <v>49</v>
      </c>
      <c r="H42" s="237"/>
      <c r="I42" s="237"/>
      <c r="J42" s="237"/>
      <c r="K42" s="237"/>
      <c r="L42" s="238"/>
    </row>
    <row r="43" spans="1:14" x14ac:dyDescent="0.2">
      <c r="A43" s="153" t="s">
        <v>246</v>
      </c>
      <c r="B43" s="104"/>
      <c r="C43" s="105"/>
      <c r="D43" s="104"/>
      <c r="E43" s="106"/>
      <c r="F43" s="107"/>
      <c r="G43" s="108" t="s">
        <v>175</v>
      </c>
      <c r="H43" s="154">
        <v>3</v>
      </c>
      <c r="I43" s="162"/>
      <c r="J43" s="110"/>
      <c r="K43" s="125" t="s">
        <v>183</v>
      </c>
      <c r="L43" s="112">
        <f>COUNTIF(F23:F40,"ЗМС")</f>
        <v>0</v>
      </c>
    </row>
    <row r="44" spans="1:14" x14ac:dyDescent="0.2">
      <c r="A44" s="153" t="s">
        <v>247</v>
      </c>
      <c r="B44" s="104"/>
      <c r="C44" s="113"/>
      <c r="D44" s="104"/>
      <c r="E44" s="114"/>
      <c r="F44" s="115"/>
      <c r="G44" s="116" t="s">
        <v>176</v>
      </c>
      <c r="H44" s="109">
        <f>H45+H50</f>
        <v>18</v>
      </c>
      <c r="I44" s="129"/>
      <c r="J44" s="117"/>
      <c r="K44" s="125" t="s">
        <v>184</v>
      </c>
      <c r="L44" s="112">
        <f>COUNTIF(F23:F40,"МСМК")</f>
        <v>0</v>
      </c>
    </row>
    <row r="45" spans="1:14" x14ac:dyDescent="0.2">
      <c r="A45" s="153" t="s">
        <v>248</v>
      </c>
      <c r="B45" s="104"/>
      <c r="C45" s="118"/>
      <c r="D45" s="104"/>
      <c r="E45" s="114"/>
      <c r="F45" s="115"/>
      <c r="G45" s="116" t="s">
        <v>177</v>
      </c>
      <c r="H45" s="109">
        <f>H46+H47+H48+H49</f>
        <v>17</v>
      </c>
      <c r="I45" s="129"/>
      <c r="J45" s="117"/>
      <c r="K45" s="125" t="s">
        <v>185</v>
      </c>
      <c r="L45" s="112">
        <f>COUNTIF(F23:F40,"МС")</f>
        <v>0</v>
      </c>
    </row>
    <row r="46" spans="1:14" x14ac:dyDescent="0.2">
      <c r="A46" s="153" t="s">
        <v>196</v>
      </c>
      <c r="B46" s="104"/>
      <c r="C46" s="118"/>
      <c r="D46" s="104"/>
      <c r="E46" s="114"/>
      <c r="F46" s="115"/>
      <c r="G46" s="116" t="s">
        <v>178</v>
      </c>
      <c r="H46" s="109">
        <f>COUNT(A23:A148)</f>
        <v>17</v>
      </c>
      <c r="I46" s="129"/>
      <c r="J46" s="117"/>
      <c r="K46" s="111" t="s">
        <v>60</v>
      </c>
      <c r="L46" s="112">
        <f>COUNTIF(F23:F40,"КМС")</f>
        <v>5</v>
      </c>
    </row>
    <row r="47" spans="1:14" x14ac:dyDescent="0.2">
      <c r="A47" s="103"/>
      <c r="B47" s="104"/>
      <c r="C47" s="118"/>
      <c r="D47" s="104"/>
      <c r="E47" s="114"/>
      <c r="F47" s="115"/>
      <c r="G47" s="116" t="s">
        <v>179</v>
      </c>
      <c r="H47" s="109">
        <f>COUNTIF(A23:A147,"ЛИМ")</f>
        <v>0</v>
      </c>
      <c r="I47" s="129"/>
      <c r="J47" s="117"/>
      <c r="K47" s="111" t="s">
        <v>169</v>
      </c>
      <c r="L47" s="112">
        <f>COUNTIF(F23:F40,"1 СР")</f>
        <v>10</v>
      </c>
    </row>
    <row r="48" spans="1:14" x14ac:dyDescent="0.2">
      <c r="A48" s="103"/>
      <c r="B48" s="104"/>
      <c r="C48" s="104"/>
      <c r="D48" s="104"/>
      <c r="E48" s="114"/>
      <c r="F48" s="115"/>
      <c r="G48" s="116" t="s">
        <v>180</v>
      </c>
      <c r="H48" s="109">
        <f>COUNTIF(A23:A147,"НФ")</f>
        <v>0</v>
      </c>
      <c r="I48" s="129"/>
      <c r="J48" s="117"/>
      <c r="K48" s="111" t="s">
        <v>168</v>
      </c>
      <c r="L48" s="112">
        <f>COUNTIF(F23:F40,"2 СР")</f>
        <v>3</v>
      </c>
    </row>
    <row r="49" spans="1:12" x14ac:dyDescent="0.2">
      <c r="A49" s="103"/>
      <c r="B49" s="104"/>
      <c r="C49" s="104"/>
      <c r="D49" s="104"/>
      <c r="E49" s="114"/>
      <c r="F49" s="115"/>
      <c r="G49" s="116" t="s">
        <v>181</v>
      </c>
      <c r="H49" s="109">
        <f>COUNTIF(A23:A147,"ДСКВ")</f>
        <v>0</v>
      </c>
      <c r="I49" s="129"/>
      <c r="J49" s="117"/>
      <c r="K49" s="111" t="s">
        <v>167</v>
      </c>
      <c r="L49" s="112">
        <f>COUNTIF(F23:F41,"3 СР")</f>
        <v>0</v>
      </c>
    </row>
    <row r="50" spans="1:12" x14ac:dyDescent="0.2">
      <c r="A50" s="103"/>
      <c r="B50" s="104"/>
      <c r="C50" s="104"/>
      <c r="D50" s="104"/>
      <c r="E50" s="119"/>
      <c r="F50" s="120"/>
      <c r="G50" s="116" t="s">
        <v>182</v>
      </c>
      <c r="H50" s="109">
        <f>COUNTIF(A23:A147,"НС")</f>
        <v>1</v>
      </c>
      <c r="I50" s="163"/>
      <c r="J50" s="121"/>
      <c r="K50" s="125"/>
      <c r="L50" s="126"/>
    </row>
    <row r="51" spans="1:12" ht="6" customHeight="1" x14ac:dyDescent="0.2">
      <c r="A51" s="158"/>
      <c r="B51" s="156"/>
      <c r="C51" s="156"/>
      <c r="D51" s="157"/>
      <c r="E51" s="159"/>
      <c r="F51" s="127"/>
      <c r="G51" s="127"/>
      <c r="H51" s="128"/>
      <c r="I51" s="129"/>
      <c r="J51" s="130"/>
      <c r="K51" s="127"/>
      <c r="L51" s="122"/>
    </row>
    <row r="52" spans="1:12" ht="15.75" x14ac:dyDescent="0.2">
      <c r="A52" s="207" t="s">
        <v>50</v>
      </c>
      <c r="B52" s="203"/>
      <c r="C52" s="203"/>
      <c r="D52" s="203"/>
      <c r="E52" s="203" t="s">
        <v>51</v>
      </c>
      <c r="F52" s="203"/>
      <c r="G52" s="203"/>
      <c r="H52" s="203" t="s">
        <v>52</v>
      </c>
      <c r="I52" s="203"/>
      <c r="J52" s="203" t="s">
        <v>195</v>
      </c>
      <c r="K52" s="203"/>
      <c r="L52" s="205"/>
    </row>
    <row r="53" spans="1:12" x14ac:dyDescent="0.2">
      <c r="A53" s="210"/>
      <c r="B53" s="211"/>
      <c r="C53" s="211"/>
      <c r="D53" s="211"/>
      <c r="E53" s="211"/>
      <c r="F53" s="204"/>
      <c r="G53" s="204"/>
      <c r="H53" s="204"/>
      <c r="I53" s="204"/>
      <c r="J53" s="204"/>
      <c r="K53" s="204"/>
      <c r="L53" s="206"/>
    </row>
    <row r="54" spans="1:12" x14ac:dyDescent="0.2">
      <c r="A54" s="123"/>
      <c r="B54" s="131"/>
      <c r="C54" s="131"/>
      <c r="D54" s="131"/>
      <c r="E54" s="132"/>
      <c r="F54" s="131"/>
      <c r="G54" s="131"/>
      <c r="H54" s="128"/>
      <c r="I54" s="128"/>
      <c r="J54" s="131"/>
      <c r="K54" s="131"/>
      <c r="L54" s="124"/>
    </row>
    <row r="55" spans="1:12" x14ac:dyDescent="0.2">
      <c r="A55" s="123"/>
      <c r="B55" s="131"/>
      <c r="C55" s="131"/>
      <c r="D55" s="131"/>
      <c r="E55" s="132"/>
      <c r="F55" s="131"/>
      <c r="G55" s="131"/>
      <c r="H55" s="128"/>
      <c r="I55" s="128"/>
      <c r="J55" s="131"/>
      <c r="K55" s="131"/>
      <c r="L55" s="124"/>
    </row>
    <row r="56" spans="1:12" x14ac:dyDescent="0.2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2"/>
    </row>
    <row r="57" spans="1:12" x14ac:dyDescent="0.2">
      <c r="A57" s="210"/>
      <c r="B57" s="211"/>
      <c r="C57" s="211"/>
      <c r="D57" s="211"/>
      <c r="E57" s="211"/>
      <c r="F57" s="213"/>
      <c r="G57" s="213"/>
      <c r="H57" s="213"/>
      <c r="I57" s="213"/>
      <c r="J57" s="213"/>
      <c r="K57" s="213"/>
      <c r="L57" s="214"/>
    </row>
    <row r="58" spans="1:12" ht="15" customHeight="1" thickBot="1" x14ac:dyDescent="0.25">
      <c r="A58" s="208"/>
      <c r="B58" s="209"/>
      <c r="C58" s="209"/>
      <c r="D58" s="209"/>
      <c r="E58" s="204" t="str">
        <f>G17</f>
        <v>ЖЕРЕБЦОВА М.С. (ВК, г. ЧИТА)</v>
      </c>
      <c r="F58" s="204"/>
      <c r="G58" s="204"/>
      <c r="H58" s="204" t="str">
        <f>G18</f>
        <v>КЛЮЧНИКОВА О.А. (ВК, г. ЧИТА)</v>
      </c>
      <c r="I58" s="204"/>
      <c r="J58" s="204" t="str">
        <f>G19</f>
        <v>ЛЕБЕДЕВ А.Ю. (ВК, г. ХАБАРОВСК)</v>
      </c>
      <c r="K58" s="204"/>
      <c r="L58" s="206"/>
    </row>
    <row r="59" spans="1:12" ht="13.5" thickTop="1" x14ac:dyDescent="0.2"/>
  </sheetData>
  <sortState ref="A23:U120">
    <sortCondition ref="A23:A120"/>
  </sortState>
  <mergeCells count="42">
    <mergeCell ref="A42:F42"/>
    <mergeCell ref="G42:L42"/>
    <mergeCell ref="I21:I22"/>
    <mergeCell ref="J21:J22"/>
    <mergeCell ref="A7:L7"/>
    <mergeCell ref="H15:L15"/>
    <mergeCell ref="H21:H22"/>
    <mergeCell ref="A8:L8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52:I52"/>
    <mergeCell ref="H58:I58"/>
    <mergeCell ref="J52:L52"/>
    <mergeCell ref="J58:L58"/>
    <mergeCell ref="A52:D52"/>
    <mergeCell ref="A58:D58"/>
    <mergeCell ref="E52:G52"/>
    <mergeCell ref="E58:G58"/>
    <mergeCell ref="A53:E53"/>
    <mergeCell ref="F53:L53"/>
    <mergeCell ref="A56:E56"/>
    <mergeCell ref="F56:L56"/>
    <mergeCell ref="A57:E57"/>
    <mergeCell ref="F57:L57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 г</vt:lpstr>
      <vt:lpstr>'гр г'!Заголовки_для_печати</vt:lpstr>
      <vt:lpstr>'Стартовый протокол'!Заголовки_для_печати</vt:lpstr>
      <vt:lpstr>'гр г'!Область_печати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2022-10-11T09:41:30Z</dcterms:modified>
</cp:coreProperties>
</file>