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6C520C1C-0D74-43B3-A3BB-D247F171DA02}" xr6:coauthVersionLast="47" xr6:coauthVersionMax="47" xr10:uidLastSave="{00000000-0000-0000-0000-000000000000}"/>
  <bookViews>
    <workbookView xWindow="2340" yWindow="945" windowWidth="15045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'!$B$23:$P$40</definedName>
    <definedName name="_xlnm.Print_Area" localSheetId="0">'юниоры 19-22 1000 м '!$A$1:$N$61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35" i="1"/>
  <c r="J36" i="1"/>
  <c r="J37" i="1"/>
  <c r="J38" i="1"/>
  <c r="I29" i="1"/>
  <c r="I30" i="1"/>
  <c r="I31" i="1"/>
  <c r="I32" i="1"/>
  <c r="I33" i="1"/>
  <c r="I34" i="1"/>
  <c r="I35" i="1"/>
  <c r="I36" i="1"/>
  <c r="I37" i="1"/>
  <c r="I38" i="1"/>
  <c r="I28" i="1"/>
  <c r="L28" i="1"/>
  <c r="L29" i="1"/>
  <c r="L30" i="1"/>
  <c r="L31" i="1"/>
  <c r="L32" i="1"/>
  <c r="L33" i="1"/>
  <c r="L34" i="1"/>
  <c r="L35" i="1"/>
  <c r="L36" i="1"/>
  <c r="L37" i="1"/>
  <c r="L38" i="1"/>
  <c r="L25" i="1" l="1"/>
  <c r="L26" i="1"/>
  <c r="L27" i="1"/>
  <c r="L24" i="1"/>
  <c r="J27" i="1"/>
  <c r="I27" i="1"/>
  <c r="J26" i="1"/>
  <c r="I26" i="1"/>
  <c r="J25" i="1"/>
  <c r="I25" i="1"/>
  <c r="J24" i="1"/>
  <c r="I24" i="1"/>
  <c r="L61" i="1"/>
  <c r="H61" i="1"/>
  <c r="E61" i="1"/>
  <c r="H53" i="1"/>
  <c r="H52" i="1"/>
  <c r="H51" i="1"/>
  <c r="H50" i="1"/>
  <c r="L49" i="1"/>
  <c r="L50" i="1"/>
  <c r="L48" i="1"/>
  <c r="H49" i="1" l="1"/>
  <c r="H48" i="1" s="1"/>
  <c r="L52" i="1"/>
  <c r="L51" i="1"/>
  <c r="L47" i="1"/>
  <c r="L53" i="1"/>
</calcChain>
</file>

<file path=xl/sharedStrings.xml><?xml version="1.0" encoding="utf-8"?>
<sst xmlns="http://schemas.openxmlformats.org/spreadsheetml/2006/main" count="168" uniqueCount="106">
  <si>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</si>
  <si>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</si>
  <si>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</si>
  <si>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</si>
  <si>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</si>
  <si>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</si>
  <si>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</si>
  <si>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</si>
  <si>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ГЛАВНЫЙ СУДЬЯ:</t>
  </si>
  <si>
    <t>ГЛАВНЫЙ СЕКРЕТАРЬ: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</si>
  <si>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</si>
  <si>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</si>
  <si>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</si>
  <si>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</si>
  <si>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</si>
  <si>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</si>
  <si>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</si>
  <si>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</si>
  <si>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</si>
  <si>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</si>
  <si>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</si>
  <si>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</si>
  <si>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</si>
  <si>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</si>
  <si>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</si>
  <si>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</si>
  <si>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</si>
  <si>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</si>
  <si>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</si>
  <si>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</si>
  <si>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</si>
  <si>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</si>
  <si>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</si>
  <si>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</si>
  <si>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</si>
  <si>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</si>
  <si>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</si>
  <si>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</si>
  <si>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</si>
  <si>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</si>
  <si>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</si>
  <si>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</si>
  <si>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</si>
  <si>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</si>
  <si>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</si>
  <si>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Юниорки 17-18 лет</t>
  </si>
  <si>
    <t>Санкт-Петербург</t>
  </si>
  <si>
    <t>№ ВРВС: 0080441611Я</t>
  </si>
  <si>
    <t>№ ЕКП 2025:  2008780022034169</t>
  </si>
  <si>
    <t>0,250/3</t>
  </si>
  <si>
    <t>ДЛИНА ТРЕКА: 250 м</t>
  </si>
  <si>
    <t>ПОКРЫТИЕ ТРЕКА: дерево</t>
  </si>
  <si>
    <t>НАЗВАНИЕ ТРАССЫ / РЕГ. НОМЕР: велотрек "Локосфинкс"</t>
  </si>
  <si>
    <t>В.К. Иванов (1К, г. Санкт-Петербург)</t>
  </si>
  <si>
    <t>М.В. Гонова (ВК, г. Москва)</t>
  </si>
  <si>
    <t>И.Н. Михайлова (ВК, Санкт-Петербург)</t>
  </si>
  <si>
    <t>МЕСТО ПРОВЕДЕНИЯ: г.Санкт-Петербург</t>
  </si>
  <si>
    <t>ДАТА ПРОВЕДЕНИЯ: 02 Июля 2025 года</t>
  </si>
  <si>
    <t>250м</t>
  </si>
  <si>
    <t>250м-500м</t>
  </si>
  <si>
    <t>500м-750м</t>
  </si>
  <si>
    <t>100 900 531 64</t>
  </si>
  <si>
    <t>Клименко Эвелина Эдуардовна</t>
  </si>
  <si>
    <t>101 405 081 20</t>
  </si>
  <si>
    <t>Волобуева Валерия Владимировна</t>
  </si>
  <si>
    <t>100 807 482 38</t>
  </si>
  <si>
    <t>Чертихина Юлия Анатольевна</t>
  </si>
  <si>
    <t>101 374 222 07</t>
  </si>
  <si>
    <t>Беляева Мария Михайловна</t>
  </si>
  <si>
    <t>101 372 706 43</t>
  </si>
  <si>
    <t>Алексеева Васса Георгиевна</t>
  </si>
  <si>
    <t>101 315 435 02</t>
  </si>
  <si>
    <t>Солозобова Вероника Максимовна</t>
  </si>
  <si>
    <t>101 284 194 92</t>
  </si>
  <si>
    <t>Студенникова Ярослава Кирилловна</t>
  </si>
  <si>
    <t>101 124 634 00</t>
  </si>
  <si>
    <t>Сашенкова Александра Олеговна</t>
  </si>
  <si>
    <t>101 423 352 55</t>
  </si>
  <si>
    <t>Гвоздева Диана Александровна</t>
  </si>
  <si>
    <t>Тульская область</t>
  </si>
  <si>
    <t>101 379 194 32</t>
  </si>
  <si>
    <t>Ермолова Мария Алексеевна</t>
  </si>
  <si>
    <t>101 327 898 49</t>
  </si>
  <si>
    <t>Лучина Виктория Сергеевна</t>
  </si>
  <si>
    <t>101 327 900 51</t>
  </si>
  <si>
    <t>Дроздова Ольга Викторовна</t>
  </si>
  <si>
    <t>101 446 463 80</t>
  </si>
  <si>
    <t>Авдеева Мария Сергеевна</t>
  </si>
  <si>
    <t>101 338 708 92</t>
  </si>
  <si>
    <t>Решетикова Вероника Алексеевна</t>
  </si>
  <si>
    <t>101 276 131 80</t>
  </si>
  <si>
    <t>Першина Анастасия Григорьевна</t>
  </si>
  <si>
    <t>101 252 493 13</t>
  </si>
  <si>
    <t>Бондарева Екатерина Константиновна</t>
  </si>
  <si>
    <t>101 417 785 17</t>
  </si>
  <si>
    <t>Голыбина Ирина Владимировна</t>
  </si>
  <si>
    <t>101 399 987 67</t>
  </si>
  <si>
    <t>Черкасова Серафима Дмитриевна</t>
  </si>
  <si>
    <t>101 565 546 47</t>
  </si>
  <si>
    <t>Тарусова Яна Андреевна</t>
  </si>
  <si>
    <t>101 440 577 14</t>
  </si>
  <si>
    <t>Пчельникова Виктория Денисовна</t>
  </si>
  <si>
    <t>101 266 877 41</t>
  </si>
  <si>
    <t>Зайцева Мария Алексеевна</t>
  </si>
  <si>
    <t>нф</t>
  </si>
  <si>
    <t>трек - командный спринт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</si>
</sst>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7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1"/>
      <name val="Calibri Light"/>
      <family val="1"/>
      <charset val="204"/>
      <scheme val="major"/>
    </font>
    <font>
      <sz val="8"/>
      <name val="Arial Cyr"/>
      <charset val="204"/>
    </font>
    <font>
      <sz val="10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sz val="14"/>
      <name val="Arial Cyr"/>
      <charset val="204"/>
    </font>
    <font>
      <sz val="16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20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8" fontId="18" fillId="0" borderId="19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22" fillId="0" borderId="24" xfId="0" applyNumberFormat="1" applyFont="1" applyBorder="1" applyAlignment="1">
      <alignment horizontal="center" vertical="center"/>
    </xf>
    <xf numFmtId="168" fontId="22" fillId="0" borderId="19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68" fontId="23" fillId="0" borderId="19" xfId="0" applyNumberFormat="1" applyFont="1" applyBorder="1" applyAlignment="1">
      <alignment horizontal="center" vertical="center"/>
    </xf>
    <xf numFmtId="168" fontId="23" fillId="0" borderId="24" xfId="0" applyNumberFormat="1" applyFont="1" applyBorder="1" applyAlignment="1">
      <alignment horizontal="center" vertical="center"/>
    </xf>
    <xf numFmtId="2" fontId="21" fillId="0" borderId="19" xfId="3" applyNumberFormat="1" applyFont="1" applyFill="1" applyBorder="1" applyAlignment="1">
      <alignment horizontal="center" vertical="center"/>
    </xf>
    <xf numFmtId="2" fontId="21" fillId="0" borderId="24" xfId="3" applyNumberFormat="1" applyFont="1" applyFill="1" applyBorder="1" applyAlignment="1">
      <alignment horizontal="center" vertical="center"/>
    </xf>
    <xf numFmtId="0" fontId="24" fillId="0" borderId="8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168" fontId="18" fillId="0" borderId="24" xfId="0" applyNumberFormat="1" applyFont="1" applyBorder="1" applyAlignment="1">
      <alignment horizontal="center" vertical="center"/>
    </xf>
    <xf numFmtId="168" fontId="25" fillId="0" borderId="0" xfId="0" applyNumberFormat="1" applyFont="1" applyAlignment="1">
      <alignment horizontal="center" vertical="center"/>
    </xf>
    <xf numFmtId="168" fontId="21" fillId="0" borderId="19" xfId="0" applyNumberFormat="1" applyFont="1" applyBorder="1" applyAlignment="1">
      <alignment horizontal="center" vertical="center"/>
    </xf>
    <xf numFmtId="2" fontId="26" fillId="0" borderId="19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640773</xdr:colOff>
      <xdr:row>1</xdr:row>
      <xdr:rowOff>34635</xdr:rowOff>
    </xdr:from>
    <xdr:ext cx="780500" cy="864507"/>
    <xdr:pic>
      <xdr:nvPicPr>
        <xdr:cNvPr id="2" name="Picture 55">
          <a:extLst>
            <a:ext uri="{FF2B5EF4-FFF2-40B4-BE49-F238E27FC236}">
              <a16:creationId xmlns:a16="http://schemas.microsoft.com/office/drawing/2014/main" id="{B72BCAB1-6A0C-4B81-928E-AA7B7372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9273" y="294408"/>
          <a:ext cx="780500" cy="864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917864</xdr:colOff>
      <xdr:row>1</xdr:row>
      <xdr:rowOff>17318</xdr:rowOff>
    </xdr:from>
    <xdr:ext cx="1128712" cy="920750"/>
    <xdr:pic>
      <xdr:nvPicPr>
        <xdr:cNvPr id="3" name="Рисунок 7" descr="c21734fe-72ea-4b15-b442-e56efec15745.jpg">
          <a:extLst>
            <a:ext uri="{FF2B5EF4-FFF2-40B4-BE49-F238E27FC236}">
              <a16:creationId xmlns:a16="http://schemas.microsoft.com/office/drawing/2014/main" id="{51EF228F-A8D7-4344-9BAD-AEAAB2D3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5046" y="277091"/>
          <a:ext cx="1128712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61"/>
  <sheetViews>
    <sheetView tabSelected="1" zoomScale="85" zoomScaleNormal="85" workbookViewId="0">
      <selection activeCell="A10" sqref="A10:N10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5.85546875" customWidth="1"/>
    <col min="10" max="10" width="14.42578125" customWidth="1"/>
    <col min="11" max="11" width="16.28515625" customWidth="1"/>
    <col min="12" max="12" width="17.7109375" customWidth="1"/>
    <col min="13" max="13" width="12.7109375" customWidth="1"/>
    <col min="14" max="14" width="10.5703125" customWidth="1"/>
    <col min="16" max="16" width="17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4.9000000000000004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21" x14ac:dyDescent="0.2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9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x14ac:dyDescent="0.2">
      <c r="A5" s="102" t="s">
        <v>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ht="28.5" x14ac:dyDescent="0.2">
      <c r="A6" s="137" t="s">
        <v>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21" x14ac:dyDescent="0.2">
      <c r="A7" s="138" t="s">
        <v>4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8.4499999999999993" customHeight="1" thickBot="1" x14ac:dyDescent="0.25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ht="19.5" thickTop="1" x14ac:dyDescent="0.2">
      <c r="A9" s="140" t="s">
        <v>5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2"/>
    </row>
    <row r="10" spans="1:14" ht="18.75" x14ac:dyDescent="0.2">
      <c r="A10" s="143" t="s">
        <v>105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5"/>
    </row>
    <row r="11" spans="1:14" ht="18.75" x14ac:dyDescent="0.2">
      <c r="A11" s="146" t="s">
        <v>45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8"/>
    </row>
    <row r="12" spans="1:14" ht="21" x14ac:dyDescent="0.2">
      <c r="A12" s="133" t="s">
        <v>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5"/>
    </row>
    <row r="13" spans="1:14" ht="15.75" x14ac:dyDescent="0.2">
      <c r="A13" s="122" t="s">
        <v>56</v>
      </c>
      <c r="B13" s="123"/>
      <c r="C13" s="123"/>
      <c r="D13" s="123"/>
      <c r="E13" s="2"/>
      <c r="F13" s="3"/>
      <c r="G13" s="4"/>
      <c r="H13" s="5"/>
      <c r="I13" s="5"/>
      <c r="J13" s="5"/>
      <c r="K13" s="5"/>
      <c r="L13" s="6"/>
      <c r="M13" s="7"/>
      <c r="N13" s="8" t="s">
        <v>47</v>
      </c>
    </row>
    <row r="14" spans="1:14" ht="15.75" x14ac:dyDescent="0.2">
      <c r="A14" s="124" t="s">
        <v>57</v>
      </c>
      <c r="B14" s="125"/>
      <c r="C14" s="125"/>
      <c r="D14" s="125"/>
      <c r="E14" s="9"/>
      <c r="F14" s="10"/>
      <c r="G14" s="11"/>
      <c r="H14" s="12"/>
      <c r="I14" s="12"/>
      <c r="J14" s="12"/>
      <c r="K14" s="12"/>
      <c r="L14" s="13"/>
      <c r="M14" s="14"/>
      <c r="N14" s="15" t="s">
        <v>48</v>
      </c>
    </row>
    <row r="15" spans="1:14" ht="15" x14ac:dyDescent="0.2">
      <c r="A15" s="126" t="s">
        <v>6</v>
      </c>
      <c r="B15" s="110"/>
      <c r="C15" s="110"/>
      <c r="D15" s="110"/>
      <c r="E15" s="110"/>
      <c r="F15" s="110"/>
      <c r="G15" s="111"/>
      <c r="H15" s="127" t="s">
        <v>7</v>
      </c>
      <c r="I15" s="128"/>
      <c r="J15" s="128"/>
      <c r="K15" s="128"/>
      <c r="L15" s="128"/>
      <c r="M15" s="128"/>
      <c r="N15" s="129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94"/>
      <c r="H16" s="112" t="s">
        <v>52</v>
      </c>
      <c r="I16" s="113"/>
      <c r="J16" s="113"/>
      <c r="K16" s="113"/>
      <c r="L16" s="113"/>
      <c r="M16" s="113"/>
      <c r="N16" s="114"/>
    </row>
    <row r="17" spans="1:17" ht="15" x14ac:dyDescent="0.2">
      <c r="A17" s="16" t="s">
        <v>8</v>
      </c>
      <c r="B17" s="17"/>
      <c r="C17" s="17"/>
      <c r="D17" s="19"/>
      <c r="E17" s="22"/>
      <c r="F17" s="18"/>
      <c r="G17" s="95" t="s">
        <v>53</v>
      </c>
      <c r="H17" s="112" t="s">
        <v>51</v>
      </c>
      <c r="I17" s="113"/>
      <c r="J17" s="113"/>
      <c r="K17" s="113"/>
      <c r="L17" s="113"/>
      <c r="M17" s="113"/>
      <c r="N17" s="114"/>
    </row>
    <row r="18" spans="1:17" ht="15" x14ac:dyDescent="0.2">
      <c r="A18" s="16" t="s">
        <v>9</v>
      </c>
      <c r="B18" s="17"/>
      <c r="C18" s="17"/>
      <c r="D18" s="19"/>
      <c r="E18" s="22"/>
      <c r="F18" s="18"/>
      <c r="G18" s="95" t="s">
        <v>54</v>
      </c>
      <c r="H18" s="112" t="s">
        <v>50</v>
      </c>
      <c r="I18" s="113"/>
      <c r="J18" s="113"/>
      <c r="K18" s="113"/>
      <c r="L18" s="113"/>
      <c r="M18" s="113"/>
      <c r="N18" s="114"/>
    </row>
    <row r="19" spans="1:17" ht="16.5" thickBot="1" x14ac:dyDescent="0.25">
      <c r="A19" s="16" t="s">
        <v>10</v>
      </c>
      <c r="B19" s="23"/>
      <c r="C19" s="23"/>
      <c r="D19" s="24"/>
      <c r="E19" s="25"/>
      <c r="F19" s="24"/>
      <c r="G19" s="93" t="s">
        <v>55</v>
      </c>
      <c r="H19" s="20" t="s">
        <v>11</v>
      </c>
      <c r="I19" s="21"/>
      <c r="J19" s="21"/>
      <c r="K19" s="21"/>
      <c r="L19" s="26">
        <v>3</v>
      </c>
      <c r="N19" s="27" t="s">
        <v>49</v>
      </c>
    </row>
    <row r="20" spans="1:17" ht="13.5" thickTop="1" x14ac:dyDescent="0.2">
      <c r="A20" s="80"/>
      <c r="B20" s="29"/>
      <c r="C20" s="29"/>
      <c r="D20" s="28"/>
      <c r="E20" s="30"/>
      <c r="F20" s="28"/>
      <c r="G20" s="28"/>
      <c r="H20" s="31"/>
      <c r="I20" s="31"/>
      <c r="J20" s="31"/>
      <c r="K20" s="31"/>
      <c r="L20" s="32"/>
      <c r="M20" s="28"/>
      <c r="N20" s="81"/>
    </row>
    <row r="21" spans="1:17" x14ac:dyDescent="0.2">
      <c r="A21" s="115" t="s">
        <v>12</v>
      </c>
      <c r="B21" s="116" t="s">
        <v>13</v>
      </c>
      <c r="C21" s="116" t="s">
        <v>14</v>
      </c>
      <c r="D21" s="116" t="s">
        <v>15</v>
      </c>
      <c r="E21" s="117" t="s">
        <v>16</v>
      </c>
      <c r="F21" s="116" t="s">
        <v>17</v>
      </c>
      <c r="G21" s="116" t="s">
        <v>18</v>
      </c>
      <c r="H21" s="130" t="s">
        <v>19</v>
      </c>
      <c r="I21" s="131"/>
      <c r="J21" s="132"/>
      <c r="K21" s="149" t="s">
        <v>20</v>
      </c>
      <c r="L21" s="118" t="s">
        <v>21</v>
      </c>
      <c r="M21" s="120" t="s">
        <v>22</v>
      </c>
      <c r="N21" s="121" t="s">
        <v>23</v>
      </c>
      <c r="P21" s="108"/>
      <c r="Q21" s="108"/>
    </row>
    <row r="22" spans="1:17" x14ac:dyDescent="0.2">
      <c r="A22" s="115"/>
      <c r="B22" s="116"/>
      <c r="C22" s="116"/>
      <c r="D22" s="116"/>
      <c r="E22" s="117"/>
      <c r="F22" s="116"/>
      <c r="G22" s="116"/>
      <c r="H22" s="35" t="s">
        <v>58</v>
      </c>
      <c r="I22" s="35" t="s">
        <v>59</v>
      </c>
      <c r="J22" s="35" t="s">
        <v>60</v>
      </c>
      <c r="K22" s="149"/>
      <c r="L22" s="119"/>
      <c r="M22" s="120"/>
      <c r="N22" s="121"/>
      <c r="P22" s="108"/>
      <c r="Q22" s="108"/>
    </row>
    <row r="23" spans="1:17" ht="4.9000000000000004" customHeight="1" x14ac:dyDescent="0.2">
      <c r="A23" s="82"/>
      <c r="B23" s="33"/>
      <c r="C23" s="33"/>
      <c r="D23" s="33"/>
      <c r="E23" s="34"/>
      <c r="F23" s="33"/>
      <c r="G23" s="33"/>
      <c r="H23" s="35"/>
      <c r="I23" s="35"/>
      <c r="J23" s="35"/>
      <c r="K23" s="36"/>
      <c r="L23" s="39"/>
      <c r="M23" s="37"/>
      <c r="N23" s="83"/>
      <c r="P23" s="38"/>
      <c r="Q23" s="38"/>
    </row>
    <row r="24" spans="1:17" ht="35.1" customHeight="1" x14ac:dyDescent="0.2">
      <c r="A24" s="84">
        <v>1</v>
      </c>
      <c r="B24" s="41">
        <v>79</v>
      </c>
      <c r="C24" s="42" t="s">
        <v>61</v>
      </c>
      <c r="D24" s="43" t="s">
        <v>62</v>
      </c>
      <c r="E24" s="44">
        <v>39217</v>
      </c>
      <c r="F24" s="44" t="s">
        <v>34</v>
      </c>
      <c r="G24" s="45" t="s">
        <v>46</v>
      </c>
      <c r="H24" s="87">
        <v>2.315162037037037E-4</v>
      </c>
      <c r="I24" s="98">
        <f>P24-H24</f>
        <v>1.7230324074074074E-4</v>
      </c>
      <c r="J24" s="98">
        <f>K24-P24</f>
        <v>1.6997685185185188E-4</v>
      </c>
      <c r="K24" s="89">
        <v>5.7379629629629632E-4</v>
      </c>
      <c r="L24" s="99">
        <f>0.75/(HOUR(K24)+MINUTE(K24)/60+SECOND(K24)/3600)</f>
        <v>54</v>
      </c>
      <c r="M24" s="100" t="s">
        <v>34</v>
      </c>
      <c r="N24" s="85"/>
      <c r="P24" s="97">
        <v>4.0381944444444444E-4</v>
      </c>
      <c r="Q24" s="48"/>
    </row>
    <row r="25" spans="1:17" ht="35.1" customHeight="1" x14ac:dyDescent="0.2">
      <c r="A25" s="84">
        <v>1</v>
      </c>
      <c r="B25" s="41">
        <v>82</v>
      </c>
      <c r="C25" s="42" t="s">
        <v>63</v>
      </c>
      <c r="D25" s="43" t="s">
        <v>64</v>
      </c>
      <c r="E25" s="44">
        <v>40294</v>
      </c>
      <c r="F25" s="44" t="s">
        <v>34</v>
      </c>
      <c r="G25" s="45" t="s">
        <v>46</v>
      </c>
      <c r="H25" s="87">
        <v>2.315162037037037E-4</v>
      </c>
      <c r="I25" s="98">
        <f t="shared" ref="I25:I28" si="0">P25-H25</f>
        <v>1.7230324074074074E-4</v>
      </c>
      <c r="J25" s="98">
        <f t="shared" ref="J25:J38" si="1">K25-P25</f>
        <v>1.6997685185185188E-4</v>
      </c>
      <c r="K25" s="89">
        <v>5.7379629629629632E-4</v>
      </c>
      <c r="L25" s="99">
        <f t="shared" ref="L25:L38" si="2">0.75/(HOUR(K25)+MINUTE(K25)/60+SECOND(K25)/3600)</f>
        <v>54</v>
      </c>
      <c r="M25" s="100" t="s">
        <v>34</v>
      </c>
      <c r="N25" s="85"/>
      <c r="P25" s="97">
        <v>4.0381944444444444E-4</v>
      </c>
      <c r="Q25" s="48"/>
    </row>
    <row r="26" spans="1:17" ht="35.1" customHeight="1" x14ac:dyDescent="0.2">
      <c r="A26" s="84">
        <v>1</v>
      </c>
      <c r="B26" s="41">
        <v>78</v>
      </c>
      <c r="C26" s="42" t="s">
        <v>65</v>
      </c>
      <c r="D26" s="43" t="s">
        <v>66</v>
      </c>
      <c r="E26" s="44">
        <v>39121</v>
      </c>
      <c r="F26" s="44" t="s">
        <v>32</v>
      </c>
      <c r="G26" s="45" t="s">
        <v>46</v>
      </c>
      <c r="H26" s="87">
        <v>2.315162037037037E-4</v>
      </c>
      <c r="I26" s="98">
        <f t="shared" si="0"/>
        <v>1.7230324074074074E-4</v>
      </c>
      <c r="J26" s="98">
        <f t="shared" si="1"/>
        <v>1.6997685185185188E-4</v>
      </c>
      <c r="K26" s="89">
        <v>5.7379629629629632E-4</v>
      </c>
      <c r="L26" s="99">
        <f t="shared" si="2"/>
        <v>54</v>
      </c>
      <c r="M26" s="100" t="s">
        <v>34</v>
      </c>
      <c r="N26" s="85"/>
      <c r="P26" s="97">
        <v>4.0381944444444444E-4</v>
      </c>
      <c r="Q26" s="48"/>
    </row>
    <row r="27" spans="1:17" ht="35.1" customHeight="1" x14ac:dyDescent="0.2">
      <c r="A27" s="84">
        <v>1</v>
      </c>
      <c r="B27" s="41">
        <v>81</v>
      </c>
      <c r="C27" s="42" t="s">
        <v>67</v>
      </c>
      <c r="D27" s="43" t="s">
        <v>68</v>
      </c>
      <c r="E27" s="44">
        <v>39866</v>
      </c>
      <c r="F27" s="44" t="s">
        <v>32</v>
      </c>
      <c r="G27" s="45" t="s">
        <v>46</v>
      </c>
      <c r="H27" s="87">
        <v>2.315162037037037E-4</v>
      </c>
      <c r="I27" s="98">
        <f t="shared" si="0"/>
        <v>1.7230324074074074E-4</v>
      </c>
      <c r="J27" s="98">
        <f t="shared" si="1"/>
        <v>1.6997685185185188E-4</v>
      </c>
      <c r="K27" s="89">
        <v>5.7379629629629632E-4</v>
      </c>
      <c r="L27" s="99">
        <f t="shared" si="2"/>
        <v>54</v>
      </c>
      <c r="M27" s="100" t="s">
        <v>34</v>
      </c>
      <c r="N27" s="85"/>
      <c r="P27" s="97">
        <v>4.0381944444444444E-4</v>
      </c>
      <c r="Q27" s="48"/>
    </row>
    <row r="28" spans="1:17" ht="35.1" customHeight="1" x14ac:dyDescent="0.2">
      <c r="A28" s="84">
        <v>2</v>
      </c>
      <c r="B28" s="41">
        <v>169</v>
      </c>
      <c r="C28" s="42" t="s">
        <v>69</v>
      </c>
      <c r="D28" s="43" t="s">
        <v>70</v>
      </c>
      <c r="E28" s="44">
        <v>39897</v>
      </c>
      <c r="F28" s="44" t="s">
        <v>34</v>
      </c>
      <c r="G28" s="45" t="s">
        <v>44</v>
      </c>
      <c r="H28" s="87">
        <v>2.4123842592592591E-4</v>
      </c>
      <c r="I28" s="69">
        <f t="shared" si="0"/>
        <v>1.6451388888888893E-4</v>
      </c>
      <c r="J28" s="98">
        <f t="shared" si="1"/>
        <v>1.7597222222222222E-4</v>
      </c>
      <c r="K28" s="89">
        <v>5.8172453703703706E-4</v>
      </c>
      <c r="L28" s="99">
        <f t="shared" si="2"/>
        <v>54</v>
      </c>
      <c r="M28" s="100" t="s">
        <v>34</v>
      </c>
      <c r="N28" s="85"/>
      <c r="P28" s="97">
        <v>4.0575231481481484E-4</v>
      </c>
      <c r="Q28" s="49"/>
    </row>
    <row r="29" spans="1:17" ht="35.1" customHeight="1" x14ac:dyDescent="0.2">
      <c r="A29" s="84">
        <v>2</v>
      </c>
      <c r="B29" s="41">
        <v>167</v>
      </c>
      <c r="C29" s="42" t="s">
        <v>71</v>
      </c>
      <c r="D29" s="43" t="s">
        <v>72</v>
      </c>
      <c r="E29" s="44">
        <v>39647</v>
      </c>
      <c r="F29" s="44" t="s">
        <v>32</v>
      </c>
      <c r="G29" s="45" t="s">
        <v>44</v>
      </c>
      <c r="H29" s="87">
        <v>2.4123842592592591E-4</v>
      </c>
      <c r="I29" s="69">
        <f t="shared" ref="I29:I38" si="3">P29-H29</f>
        <v>1.6451388888888893E-4</v>
      </c>
      <c r="J29" s="98">
        <f t="shared" si="1"/>
        <v>1.7597222222222222E-4</v>
      </c>
      <c r="K29" s="89">
        <v>5.8172453703703706E-4</v>
      </c>
      <c r="L29" s="99">
        <f t="shared" si="2"/>
        <v>54</v>
      </c>
      <c r="M29" s="100" t="s">
        <v>34</v>
      </c>
      <c r="N29" s="85"/>
      <c r="P29" s="97">
        <v>4.0575231481481484E-4</v>
      </c>
      <c r="Q29" s="49"/>
    </row>
    <row r="30" spans="1:17" ht="35.1" customHeight="1" x14ac:dyDescent="0.2">
      <c r="A30" s="84">
        <v>2</v>
      </c>
      <c r="B30" s="41">
        <v>168</v>
      </c>
      <c r="C30" s="42" t="s">
        <v>73</v>
      </c>
      <c r="D30" s="43" t="s">
        <v>74</v>
      </c>
      <c r="E30" s="44">
        <v>39785</v>
      </c>
      <c r="F30" s="44" t="s">
        <v>32</v>
      </c>
      <c r="G30" s="45" t="s">
        <v>44</v>
      </c>
      <c r="H30" s="87">
        <v>2.4123842592592591E-4</v>
      </c>
      <c r="I30" s="69">
        <f t="shared" si="3"/>
        <v>1.6451388888888893E-4</v>
      </c>
      <c r="J30" s="98">
        <f t="shared" si="1"/>
        <v>1.7597222222222222E-4</v>
      </c>
      <c r="K30" s="89">
        <v>5.8172453703703706E-4</v>
      </c>
      <c r="L30" s="99">
        <f t="shared" si="2"/>
        <v>54</v>
      </c>
      <c r="M30" s="100" t="s">
        <v>34</v>
      </c>
      <c r="N30" s="85"/>
      <c r="P30" s="97">
        <v>4.0575231481481484E-4</v>
      </c>
      <c r="Q30" s="48"/>
    </row>
    <row r="31" spans="1:17" ht="35.1" customHeight="1" x14ac:dyDescent="0.2">
      <c r="A31" s="84">
        <v>2</v>
      </c>
      <c r="B31" s="41">
        <v>166</v>
      </c>
      <c r="C31" s="42" t="s">
        <v>75</v>
      </c>
      <c r="D31" s="43" t="s">
        <v>76</v>
      </c>
      <c r="E31" s="44">
        <v>39458</v>
      </c>
      <c r="F31" s="44" t="s">
        <v>34</v>
      </c>
      <c r="G31" s="45" t="s">
        <v>44</v>
      </c>
      <c r="H31" s="87">
        <v>2.4123842592592591E-4</v>
      </c>
      <c r="I31" s="69">
        <f t="shared" si="3"/>
        <v>1.6451388888888893E-4</v>
      </c>
      <c r="J31" s="98">
        <f t="shared" si="1"/>
        <v>1.7597222222222222E-4</v>
      </c>
      <c r="K31" s="89">
        <v>5.8172453703703706E-4</v>
      </c>
      <c r="L31" s="99">
        <f t="shared" si="2"/>
        <v>54</v>
      </c>
      <c r="M31" s="100" t="s">
        <v>34</v>
      </c>
      <c r="N31" s="85"/>
      <c r="P31" s="97">
        <v>4.0575231481481484E-4</v>
      </c>
      <c r="Q31" s="48"/>
    </row>
    <row r="32" spans="1:17" ht="35.1" customHeight="1" x14ac:dyDescent="0.2">
      <c r="A32" s="84">
        <v>3</v>
      </c>
      <c r="B32" s="41">
        <v>199</v>
      </c>
      <c r="C32" s="42" t="s">
        <v>77</v>
      </c>
      <c r="D32" s="43" t="s">
        <v>78</v>
      </c>
      <c r="E32" s="44">
        <v>39650</v>
      </c>
      <c r="F32" s="44" t="s">
        <v>34</v>
      </c>
      <c r="G32" s="45" t="s">
        <v>79</v>
      </c>
      <c r="H32" s="87">
        <v>2.4317129629629632E-4</v>
      </c>
      <c r="I32" s="69">
        <f t="shared" si="3"/>
        <v>1.7893518518518516E-4</v>
      </c>
      <c r="J32" s="98">
        <f t="shared" si="1"/>
        <v>1.7250000000000007E-4</v>
      </c>
      <c r="K32" s="89">
        <v>5.9460648148148155E-4</v>
      </c>
      <c r="L32" s="99">
        <f t="shared" si="2"/>
        <v>52.941176470588239</v>
      </c>
      <c r="M32" s="100" t="s">
        <v>34</v>
      </c>
      <c r="N32" s="85"/>
      <c r="P32" s="97">
        <v>4.2210648148148148E-4</v>
      </c>
      <c r="Q32" s="49"/>
    </row>
    <row r="33" spans="1:17" ht="35.1" customHeight="1" x14ac:dyDescent="0.2">
      <c r="A33" s="84">
        <v>3</v>
      </c>
      <c r="B33" s="41">
        <v>202</v>
      </c>
      <c r="C33" s="42" t="s">
        <v>80</v>
      </c>
      <c r="D33" s="43" t="s">
        <v>81</v>
      </c>
      <c r="E33" s="44">
        <v>39688</v>
      </c>
      <c r="F33" s="44" t="s">
        <v>34</v>
      </c>
      <c r="G33" s="45" t="s">
        <v>79</v>
      </c>
      <c r="H33" s="87">
        <v>2.4317129629629632E-4</v>
      </c>
      <c r="I33" s="69">
        <f t="shared" si="3"/>
        <v>1.7893518518518516E-4</v>
      </c>
      <c r="J33" s="98">
        <f t="shared" si="1"/>
        <v>1.7250000000000007E-4</v>
      </c>
      <c r="K33" s="89">
        <v>5.9460648148148155E-4</v>
      </c>
      <c r="L33" s="99">
        <f t="shared" si="2"/>
        <v>52.941176470588239</v>
      </c>
      <c r="M33" s="100" t="s">
        <v>34</v>
      </c>
      <c r="N33" s="85"/>
      <c r="P33" s="97">
        <v>4.2210648148148148E-4</v>
      </c>
      <c r="Q33" s="48"/>
    </row>
    <row r="34" spans="1:17" ht="35.1" customHeight="1" x14ac:dyDescent="0.2">
      <c r="A34" s="84">
        <v>3</v>
      </c>
      <c r="B34" s="41">
        <v>200</v>
      </c>
      <c r="C34" s="42" t="s">
        <v>82</v>
      </c>
      <c r="D34" s="43" t="s">
        <v>83</v>
      </c>
      <c r="E34" s="44">
        <v>39558</v>
      </c>
      <c r="F34" s="44" t="s">
        <v>32</v>
      </c>
      <c r="G34" s="45" t="s">
        <v>79</v>
      </c>
      <c r="H34" s="87">
        <v>2.4317129629629632E-4</v>
      </c>
      <c r="I34" s="69">
        <f t="shared" si="3"/>
        <v>1.7893518518518516E-4</v>
      </c>
      <c r="J34" s="98">
        <f t="shared" si="1"/>
        <v>1.7250000000000007E-4</v>
      </c>
      <c r="K34" s="89">
        <v>5.9460648148148155E-4</v>
      </c>
      <c r="L34" s="99">
        <f t="shared" si="2"/>
        <v>52.941176470588239</v>
      </c>
      <c r="M34" s="100" t="s">
        <v>34</v>
      </c>
      <c r="N34" s="85"/>
      <c r="P34" s="97">
        <v>4.2210648148148148E-4</v>
      </c>
      <c r="Q34" s="48"/>
    </row>
    <row r="35" spans="1:17" ht="35.1" customHeight="1" x14ac:dyDescent="0.2">
      <c r="A35" s="84">
        <v>3</v>
      </c>
      <c r="B35" s="41">
        <v>201</v>
      </c>
      <c r="C35" s="42" t="s">
        <v>84</v>
      </c>
      <c r="D35" s="43" t="s">
        <v>85</v>
      </c>
      <c r="E35" s="44">
        <v>39616</v>
      </c>
      <c r="F35" s="44" t="s">
        <v>34</v>
      </c>
      <c r="G35" s="45" t="s">
        <v>79</v>
      </c>
      <c r="H35" s="87">
        <v>2.4317129629629632E-4</v>
      </c>
      <c r="I35" s="69">
        <f t="shared" si="3"/>
        <v>1.7893518518518516E-4</v>
      </c>
      <c r="J35" s="98">
        <f t="shared" si="1"/>
        <v>1.7250000000000007E-4</v>
      </c>
      <c r="K35" s="89">
        <v>5.9460648148148155E-4</v>
      </c>
      <c r="L35" s="99">
        <f t="shared" si="2"/>
        <v>52.941176470588239</v>
      </c>
      <c r="M35" s="100" t="s">
        <v>34</v>
      </c>
      <c r="N35" s="85"/>
      <c r="P35" s="97">
        <v>4.2210648148148148E-4</v>
      </c>
      <c r="Q35" s="48"/>
    </row>
    <row r="36" spans="1:17" ht="35.1" customHeight="1" x14ac:dyDescent="0.2">
      <c r="A36" s="84">
        <v>4</v>
      </c>
      <c r="B36" s="41">
        <v>83</v>
      </c>
      <c r="C36" s="42" t="s">
        <v>86</v>
      </c>
      <c r="D36" s="43" t="s">
        <v>87</v>
      </c>
      <c r="E36" s="44">
        <v>40348</v>
      </c>
      <c r="F36" s="44" t="s">
        <v>34</v>
      </c>
      <c r="G36" s="45" t="s">
        <v>46</v>
      </c>
      <c r="H36" s="87">
        <v>2.363425925925926E-4</v>
      </c>
      <c r="I36" s="69">
        <f t="shared" si="3"/>
        <v>1.9521990740740738E-4</v>
      </c>
      <c r="J36" s="98">
        <f t="shared" si="1"/>
        <v>1.8719907407407411E-4</v>
      </c>
      <c r="K36" s="89">
        <v>6.1876157407407409E-4</v>
      </c>
      <c r="L36" s="99">
        <f t="shared" si="2"/>
        <v>50.943396226415096</v>
      </c>
      <c r="M36" s="91" t="s">
        <v>36</v>
      </c>
      <c r="N36" s="85"/>
      <c r="P36" s="97">
        <v>4.3156249999999998E-4</v>
      </c>
      <c r="Q36" s="48"/>
    </row>
    <row r="37" spans="1:17" ht="35.1" customHeight="1" x14ac:dyDescent="0.2">
      <c r="A37" s="84">
        <v>4</v>
      </c>
      <c r="B37" s="41">
        <v>113</v>
      </c>
      <c r="C37" s="42" t="s">
        <v>88</v>
      </c>
      <c r="D37" s="43" t="s">
        <v>89</v>
      </c>
      <c r="E37" s="44">
        <v>39912</v>
      </c>
      <c r="F37" s="44" t="s">
        <v>36</v>
      </c>
      <c r="G37" s="45" t="s">
        <v>46</v>
      </c>
      <c r="H37" s="87">
        <v>2.363425925925926E-4</v>
      </c>
      <c r="I37" s="69">
        <f t="shared" si="3"/>
        <v>1.9521990740740738E-4</v>
      </c>
      <c r="J37" s="98">
        <f t="shared" si="1"/>
        <v>1.8719907407407411E-4</v>
      </c>
      <c r="K37" s="89">
        <v>6.1876157407407409E-4</v>
      </c>
      <c r="L37" s="99">
        <f t="shared" si="2"/>
        <v>50.943396226415096</v>
      </c>
      <c r="M37" s="91" t="s">
        <v>36</v>
      </c>
      <c r="N37" s="85"/>
      <c r="P37" s="97">
        <v>4.3156249999999998E-4</v>
      </c>
      <c r="Q37" s="48"/>
    </row>
    <row r="38" spans="1:17" ht="35.1" customHeight="1" x14ac:dyDescent="0.2">
      <c r="A38" s="84">
        <v>4</v>
      </c>
      <c r="B38" s="41">
        <v>80</v>
      </c>
      <c r="C38" s="42" t="s">
        <v>90</v>
      </c>
      <c r="D38" s="43" t="s">
        <v>91</v>
      </c>
      <c r="E38" s="44">
        <v>39810</v>
      </c>
      <c r="F38" s="44" t="s">
        <v>34</v>
      </c>
      <c r="G38" s="45" t="s">
        <v>46</v>
      </c>
      <c r="H38" s="87">
        <v>2.363425925925926E-4</v>
      </c>
      <c r="I38" s="69">
        <f t="shared" si="3"/>
        <v>1.9521990740740738E-4</v>
      </c>
      <c r="J38" s="98">
        <f t="shared" si="1"/>
        <v>1.8719907407407411E-4</v>
      </c>
      <c r="K38" s="89">
        <v>6.1876157407407409E-4</v>
      </c>
      <c r="L38" s="99">
        <f t="shared" si="2"/>
        <v>50.943396226415096</v>
      </c>
      <c r="M38" s="91" t="s">
        <v>36</v>
      </c>
      <c r="N38" s="85"/>
      <c r="P38" s="97">
        <v>4.3156249999999998E-4</v>
      </c>
      <c r="Q38" s="48"/>
    </row>
    <row r="39" spans="1:17" ht="35.1" customHeight="1" x14ac:dyDescent="0.2">
      <c r="A39" s="84" t="s">
        <v>104</v>
      </c>
      <c r="B39" s="41">
        <v>90</v>
      </c>
      <c r="C39" s="42" t="s">
        <v>92</v>
      </c>
      <c r="D39" s="43" t="s">
        <v>93</v>
      </c>
      <c r="E39" s="44">
        <v>39982</v>
      </c>
      <c r="F39" s="44" t="s">
        <v>34</v>
      </c>
      <c r="G39" s="45" t="s">
        <v>46</v>
      </c>
      <c r="H39" s="87"/>
      <c r="I39" s="69"/>
      <c r="J39" s="69"/>
      <c r="K39" s="89"/>
      <c r="L39" s="46"/>
      <c r="M39" s="91"/>
      <c r="N39" s="85"/>
      <c r="P39" s="97"/>
      <c r="Q39" s="48"/>
    </row>
    <row r="40" spans="1:17" ht="35.1" customHeight="1" x14ac:dyDescent="0.2">
      <c r="A40" s="84" t="s">
        <v>104</v>
      </c>
      <c r="B40" s="41">
        <v>98</v>
      </c>
      <c r="C40" s="42" t="s">
        <v>94</v>
      </c>
      <c r="D40" s="43" t="s">
        <v>95</v>
      </c>
      <c r="E40" s="44">
        <v>40065</v>
      </c>
      <c r="F40" s="44" t="s">
        <v>34</v>
      </c>
      <c r="G40" s="45" t="s">
        <v>46</v>
      </c>
      <c r="H40" s="87"/>
      <c r="I40" s="69"/>
      <c r="J40" s="69"/>
      <c r="K40" s="89"/>
      <c r="L40" s="46"/>
      <c r="M40" s="91"/>
      <c r="N40" s="85"/>
      <c r="P40" s="97"/>
      <c r="Q40" s="48"/>
    </row>
    <row r="41" spans="1:17" ht="35.1" customHeight="1" x14ac:dyDescent="0.2">
      <c r="A41" s="84" t="s">
        <v>104</v>
      </c>
      <c r="B41" s="47">
        <v>96</v>
      </c>
      <c r="C41" s="50" t="s">
        <v>96</v>
      </c>
      <c r="D41" s="50" t="s">
        <v>97</v>
      </c>
      <c r="E41" s="51">
        <v>39847</v>
      </c>
      <c r="F41" s="51" t="s">
        <v>34</v>
      </c>
      <c r="G41" s="40" t="s">
        <v>46</v>
      </c>
      <c r="H41" s="87"/>
      <c r="I41" s="69"/>
      <c r="J41" s="69"/>
      <c r="K41" s="89"/>
      <c r="L41" s="46"/>
      <c r="M41" s="91"/>
      <c r="N41" s="85"/>
      <c r="P41" s="97"/>
    </row>
    <row r="42" spans="1:17" ht="35.1" customHeight="1" x14ac:dyDescent="0.2">
      <c r="A42" s="84" t="s">
        <v>104</v>
      </c>
      <c r="B42" s="47">
        <v>94</v>
      </c>
      <c r="C42" s="50" t="s">
        <v>98</v>
      </c>
      <c r="D42" s="50" t="s">
        <v>99</v>
      </c>
      <c r="E42" s="51">
        <v>40046</v>
      </c>
      <c r="F42" s="44" t="s">
        <v>36</v>
      </c>
      <c r="G42" s="40" t="s">
        <v>46</v>
      </c>
      <c r="H42" s="86"/>
      <c r="I42" s="69"/>
      <c r="J42" s="96"/>
      <c r="K42" s="90"/>
      <c r="L42" s="46"/>
      <c r="M42" s="91"/>
      <c r="N42" s="88"/>
    </row>
    <row r="43" spans="1:17" ht="35.1" customHeight="1" x14ac:dyDescent="0.2">
      <c r="A43" s="84" t="s">
        <v>104</v>
      </c>
      <c r="B43" s="47">
        <v>91</v>
      </c>
      <c r="C43" s="50" t="s">
        <v>100</v>
      </c>
      <c r="D43" s="50" t="s">
        <v>101</v>
      </c>
      <c r="E43" s="51">
        <v>40201</v>
      </c>
      <c r="F43" s="44" t="s">
        <v>36</v>
      </c>
      <c r="G43" s="40" t="s">
        <v>46</v>
      </c>
      <c r="H43" s="86"/>
      <c r="I43" s="69"/>
      <c r="J43" s="96"/>
      <c r="K43" s="90"/>
      <c r="L43" s="46"/>
      <c r="M43" s="92"/>
      <c r="N43" s="88"/>
    </row>
    <row r="44" spans="1:17" ht="35.1" customHeight="1" x14ac:dyDescent="0.2">
      <c r="A44" s="84" t="s">
        <v>104</v>
      </c>
      <c r="B44" s="47">
        <v>95</v>
      </c>
      <c r="C44" s="50" t="s">
        <v>102</v>
      </c>
      <c r="D44" s="50" t="s">
        <v>103</v>
      </c>
      <c r="E44" s="51">
        <v>40008</v>
      </c>
      <c r="F44" s="44" t="s">
        <v>36</v>
      </c>
      <c r="G44" s="40" t="s">
        <v>46</v>
      </c>
      <c r="H44" s="86"/>
      <c r="I44" s="69"/>
      <c r="J44" s="96"/>
      <c r="K44" s="90"/>
      <c r="L44" s="46"/>
      <c r="M44" s="92"/>
      <c r="N44" s="88"/>
    </row>
    <row r="45" spans="1:17" ht="8.25" customHeight="1" x14ac:dyDescent="0.2">
      <c r="A45" s="70"/>
      <c r="B45" s="71"/>
      <c r="C45" s="71"/>
      <c r="D45" s="72"/>
      <c r="E45" s="73"/>
      <c r="F45" s="74"/>
      <c r="G45" s="75"/>
      <c r="H45" s="76"/>
      <c r="I45" s="76"/>
      <c r="J45" s="76"/>
      <c r="K45" s="76"/>
      <c r="L45" s="77"/>
      <c r="M45" s="78"/>
      <c r="N45" s="79"/>
    </row>
    <row r="46" spans="1:17" ht="15" x14ac:dyDescent="0.2">
      <c r="A46" s="109" t="s">
        <v>24</v>
      </c>
      <c r="B46" s="110"/>
      <c r="C46" s="110"/>
      <c r="D46" s="110"/>
      <c r="E46" s="52"/>
      <c r="F46" s="52"/>
      <c r="G46" s="110"/>
      <c r="H46" s="110"/>
      <c r="I46" s="110"/>
      <c r="J46" s="110"/>
      <c r="K46" s="110"/>
      <c r="L46" s="110"/>
      <c r="M46" s="110"/>
      <c r="N46" s="111"/>
    </row>
    <row r="47" spans="1:17" x14ac:dyDescent="0.2">
      <c r="A47" s="53" t="s">
        <v>25</v>
      </c>
      <c r="B47" s="54"/>
      <c r="C47" s="55"/>
      <c r="D47" s="54"/>
      <c r="E47" s="56"/>
      <c r="F47" s="54"/>
      <c r="G47" s="57" t="s">
        <v>26</v>
      </c>
      <c r="H47" s="58">
        <v>4</v>
      </c>
      <c r="K47" s="59" t="s">
        <v>27</v>
      </c>
      <c r="L47" s="57">
        <f>COUNTIF(F24:F44,"ЗМС")</f>
        <v>0</v>
      </c>
      <c r="M47" s="59"/>
      <c r="N47" s="57"/>
    </row>
    <row r="48" spans="1:17" x14ac:dyDescent="0.2">
      <c r="A48" s="53" t="s">
        <v>28</v>
      </c>
      <c r="B48" s="54"/>
      <c r="C48" s="55"/>
      <c r="D48" s="54"/>
      <c r="E48" s="56"/>
      <c r="F48" s="54"/>
      <c r="G48" s="55" t="s">
        <v>29</v>
      </c>
      <c r="H48" s="58">
        <f>H49+H53</f>
        <v>21</v>
      </c>
      <c r="K48" s="59" t="s">
        <v>30</v>
      </c>
      <c r="L48" s="57">
        <f>COUNTIF(F24:F44,"МСМК")</f>
        <v>0</v>
      </c>
      <c r="M48" s="59"/>
      <c r="N48" s="57"/>
    </row>
    <row r="49" spans="1:14" x14ac:dyDescent="0.2">
      <c r="A49" s="54"/>
      <c r="B49" s="54"/>
      <c r="C49" s="55"/>
      <c r="D49" s="54"/>
      <c r="E49" s="56"/>
      <c r="F49" s="54"/>
      <c r="G49" s="55" t="s">
        <v>31</v>
      </c>
      <c r="H49" s="58">
        <f>H50+H51+H52</f>
        <v>21</v>
      </c>
      <c r="K49" s="59" t="s">
        <v>32</v>
      </c>
      <c r="L49" s="57">
        <f>COUNTIF(F24:F44,"МС")</f>
        <v>5</v>
      </c>
      <c r="M49" s="59"/>
      <c r="N49" s="57"/>
    </row>
    <row r="50" spans="1:14" x14ac:dyDescent="0.2">
      <c r="A50" s="54"/>
      <c r="B50" s="54"/>
      <c r="C50" s="55"/>
      <c r="D50" s="54"/>
      <c r="E50" s="56"/>
      <c r="F50" s="54"/>
      <c r="G50" s="55" t="s">
        <v>33</v>
      </c>
      <c r="H50" s="58">
        <f>COUNT(A24:A44)</f>
        <v>15</v>
      </c>
      <c r="K50" s="59" t="s">
        <v>34</v>
      </c>
      <c r="L50" s="57">
        <f>COUNTIF(F24:F44,"КМС")</f>
        <v>12</v>
      </c>
      <c r="M50" s="59"/>
      <c r="N50" s="57"/>
    </row>
    <row r="51" spans="1:14" x14ac:dyDescent="0.2">
      <c r="A51" s="54"/>
      <c r="B51" s="54"/>
      <c r="C51" s="55"/>
      <c r="D51" s="54"/>
      <c r="E51" s="56"/>
      <c r="F51" s="54"/>
      <c r="G51" s="55" t="s">
        <v>35</v>
      </c>
      <c r="H51" s="58">
        <f>COUNTIF(A24:A44,"НФ")</f>
        <v>6</v>
      </c>
      <c r="K51" s="59" t="s">
        <v>36</v>
      </c>
      <c r="L51" s="57">
        <f>COUNTIF(F24:F44,"1 СР")</f>
        <v>4</v>
      </c>
      <c r="M51" s="59"/>
      <c r="N51" s="57"/>
    </row>
    <row r="52" spans="1:14" x14ac:dyDescent="0.2">
      <c r="A52" s="54"/>
      <c r="B52" s="54"/>
      <c r="C52" s="55"/>
      <c r="D52" s="54"/>
      <c r="E52" s="56"/>
      <c r="F52" s="54"/>
      <c r="G52" s="55" t="s">
        <v>37</v>
      </c>
      <c r="H52" s="58">
        <f>COUNTIF(A24:A44,"ДСКВ")</f>
        <v>0</v>
      </c>
      <c r="K52" s="60" t="s">
        <v>38</v>
      </c>
      <c r="L52" s="57">
        <f>COUNTIF(F24:F44,"2 СР")</f>
        <v>0</v>
      </c>
      <c r="M52" s="59"/>
      <c r="N52" s="57"/>
    </row>
    <row r="53" spans="1:14" x14ac:dyDescent="0.2">
      <c r="A53" s="54"/>
      <c r="B53" s="54"/>
      <c r="C53" s="55"/>
      <c r="D53" s="54"/>
      <c r="E53" s="56"/>
      <c r="F53" s="54"/>
      <c r="G53" s="55" t="s">
        <v>39</v>
      </c>
      <c r="H53" s="58">
        <f>COUNTIF(A24:A44,"НС")</f>
        <v>0</v>
      </c>
      <c r="K53" s="60" t="s">
        <v>40</v>
      </c>
      <c r="L53" s="57">
        <f>COUNTIF(F24:F44,"3 СР")</f>
        <v>0</v>
      </c>
      <c r="M53" s="59"/>
      <c r="N53" s="57"/>
    </row>
    <row r="54" spans="1:14" x14ac:dyDescent="0.2">
      <c r="A54" s="54"/>
      <c r="B54" s="61"/>
      <c r="C54" s="61"/>
      <c r="D54" s="54"/>
      <c r="E54" s="56"/>
      <c r="F54" s="54"/>
      <c r="G54" s="54"/>
      <c r="H54" s="62"/>
      <c r="I54" s="62"/>
      <c r="J54" s="62"/>
      <c r="K54" s="62"/>
      <c r="L54" s="60"/>
      <c r="M54" s="54"/>
      <c r="N54" s="54"/>
    </row>
    <row r="55" spans="1:14" ht="15" x14ac:dyDescent="0.2">
      <c r="A55" s="109"/>
      <c r="B55" s="110"/>
      <c r="C55" s="110"/>
      <c r="D55" s="110"/>
      <c r="E55" s="110" t="s">
        <v>41</v>
      </c>
      <c r="F55" s="110"/>
      <c r="G55" s="110"/>
      <c r="H55" s="110" t="s">
        <v>42</v>
      </c>
      <c r="I55" s="110"/>
      <c r="J55" s="110"/>
      <c r="K55" s="110"/>
      <c r="L55" s="110" t="s">
        <v>43</v>
      </c>
      <c r="M55" s="110"/>
      <c r="N55" s="111"/>
    </row>
    <row r="56" spans="1:14" x14ac:dyDescent="0.2">
      <c r="A56" s="101"/>
      <c r="B56" s="102"/>
      <c r="C56" s="102"/>
      <c r="D56" s="102"/>
      <c r="E56" s="102"/>
      <c r="F56" s="103"/>
      <c r="G56" s="103"/>
      <c r="H56" s="103"/>
      <c r="I56" s="103"/>
      <c r="J56" s="103"/>
      <c r="K56" s="103"/>
      <c r="L56" s="103"/>
      <c r="M56" s="103"/>
      <c r="N56" s="104"/>
    </row>
    <row r="57" spans="1:14" x14ac:dyDescent="0.2">
      <c r="A57" s="63"/>
      <c r="B57" s="1"/>
      <c r="C57" s="1"/>
      <c r="D57" s="1"/>
      <c r="E57" s="64"/>
      <c r="F57" s="1"/>
      <c r="G57" s="1"/>
      <c r="H57" s="65"/>
      <c r="I57" s="65"/>
      <c r="J57" s="65"/>
      <c r="K57" s="65"/>
      <c r="L57" s="1"/>
      <c r="M57" s="1"/>
      <c r="N57" s="66"/>
    </row>
    <row r="58" spans="1:14" x14ac:dyDescent="0.2">
      <c r="A58" s="63"/>
      <c r="B58" s="1"/>
      <c r="C58" s="1"/>
      <c r="D58" s="1"/>
      <c r="E58" s="64"/>
      <c r="F58" s="1"/>
      <c r="G58" s="1"/>
      <c r="H58" s="65"/>
      <c r="I58" s="65"/>
      <c r="J58" s="65"/>
      <c r="K58" s="65"/>
      <c r="L58" s="1"/>
      <c r="M58" s="1"/>
      <c r="N58" s="66"/>
    </row>
    <row r="59" spans="1:14" x14ac:dyDescent="0.2">
      <c r="A59" s="63"/>
      <c r="B59" s="1"/>
      <c r="C59" s="1"/>
      <c r="D59" s="1"/>
      <c r="E59" s="64"/>
      <c r="F59" s="1"/>
      <c r="G59" s="1"/>
      <c r="H59" s="65"/>
      <c r="I59" s="65"/>
      <c r="J59" s="65"/>
      <c r="K59" s="65"/>
      <c r="L59" s="1"/>
      <c r="M59" s="1"/>
      <c r="N59" s="66"/>
    </row>
    <row r="60" spans="1:14" x14ac:dyDescent="0.2">
      <c r="A60" s="63"/>
      <c r="B60" s="1"/>
      <c r="C60" s="1"/>
      <c r="D60" s="1"/>
      <c r="E60" s="64"/>
      <c r="F60" s="1"/>
      <c r="G60" s="1"/>
      <c r="H60" s="65"/>
      <c r="I60" s="65"/>
      <c r="J60" s="65"/>
      <c r="K60" s="65"/>
      <c r="L60" s="67"/>
      <c r="M60" s="68"/>
      <c r="N60" s="66"/>
    </row>
    <row r="61" spans="1:14" x14ac:dyDescent="0.2">
      <c r="A61" s="105" t="s">
        <v>2</v>
      </c>
      <c r="B61" s="106"/>
      <c r="C61" s="106"/>
      <c r="D61" s="106"/>
      <c r="E61" s="106" t="str">
        <f>G17</f>
        <v>В.К. Иванов (1К, г. Санкт-Петербург)</v>
      </c>
      <c r="F61" s="106"/>
      <c r="G61" s="106"/>
      <c r="H61" s="106" t="str">
        <f>G18</f>
        <v>М.В. Гонова (ВК, г. Москва)</v>
      </c>
      <c r="I61" s="106"/>
      <c r="J61" s="106"/>
      <c r="K61" s="106"/>
      <c r="L61" s="106" t="str">
        <f>G19</f>
        <v>И.Н. Михайлова (ВК, Санкт-Петербург)</v>
      </c>
      <c r="M61" s="106"/>
      <c r="N61" s="107"/>
    </row>
  </sheetData>
  <autoFilter ref="B23:P40" xr:uid="{24CA35CB-B38E-455F-8CA3-9F458746DEAB}">
    <sortState xmlns:xlrd2="http://schemas.microsoft.com/office/spreadsheetml/2017/richdata2" ref="B24:P40">
      <sortCondition ref="K23:K40"/>
    </sortState>
  </autoFilter>
  <mergeCells count="45"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3:D13"/>
    <mergeCell ref="A14:D14"/>
    <mergeCell ref="A15:G15"/>
    <mergeCell ref="H15:N15"/>
    <mergeCell ref="H16:N16"/>
    <mergeCell ref="H17:N17"/>
    <mergeCell ref="A21:A22"/>
    <mergeCell ref="B21:B22"/>
    <mergeCell ref="C21:C22"/>
    <mergeCell ref="D21:D22"/>
    <mergeCell ref="E21:E22"/>
    <mergeCell ref="H18:N18"/>
    <mergeCell ref="L21:L22"/>
    <mergeCell ref="M21:M22"/>
    <mergeCell ref="N21:N22"/>
    <mergeCell ref="H21:J21"/>
    <mergeCell ref="F21:F22"/>
    <mergeCell ref="G21:G22"/>
    <mergeCell ref="K21:K22"/>
    <mergeCell ref="P21:P22"/>
    <mergeCell ref="Q21:Q22"/>
    <mergeCell ref="A46:D46"/>
    <mergeCell ref="G46:N46"/>
    <mergeCell ref="A55:D55"/>
    <mergeCell ref="E55:G55"/>
    <mergeCell ref="H55:K55"/>
    <mergeCell ref="L55:N55"/>
    <mergeCell ref="A56:E56"/>
    <mergeCell ref="F56:N56"/>
    <mergeCell ref="A61:D61"/>
    <mergeCell ref="E61:G61"/>
    <mergeCell ref="H61:K61"/>
    <mergeCell ref="L61:N61"/>
  </mergeCells>
  <phoneticPr fontId="19" type="noConversion"/>
  <conditionalFormatting sqref="G50:G53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2025-07-14T17:35:18Z</dcterms:modified>
</cp:coreProperties>
</file>