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Омск КР 7 этап и ВС 15-18 ноября 2024\"/>
    </mc:Choice>
  </mc:AlternateContent>
  <xr:revisionPtr revIDLastSave="0" documentId="13_ncr:1_{51EAA95E-08D5-43DF-90EC-A504FF061DB9}" xr6:coauthVersionLast="47" xr6:coauthVersionMax="47" xr10:uidLastSave="{00000000-0000-0000-0000-000000000000}"/>
  <bookViews>
    <workbookView xWindow="-110" yWindow="-110" windowWidth="19420" windowHeight="10300" firstSheet="2" activeTab="4" xr2:uid="{3251D563-9639-476D-8A27-5D6BBA43C7B3}"/>
  </bookViews>
  <sheets>
    <sheet name="ВС Ю-ры 17-18-оф.протокол " sheetId="1" r:id="rId1"/>
    <sheet name="ВС Ю-ки17-18-оф.протокол" sheetId="2" r:id="rId2"/>
    <sheet name="ВС Ю15-16-оф.протокол" sheetId="3" r:id="rId3"/>
    <sheet name="ВС Д15-16-оф.протокол " sheetId="4" r:id="rId4"/>
    <sheet name="ВС Д13-14-оф.протокол" sheetId="5" r:id="rId5"/>
  </sheets>
  <externalReferences>
    <externalReference r:id="rId6"/>
  </externalReferences>
  <definedNames>
    <definedName name="_xlnm.Print_Titles" localSheetId="4">'ВС Д13-14-оф.протокол'!$21:$21</definedName>
    <definedName name="_xlnm.Print_Titles" localSheetId="3">'ВС Д15-16-оф.протокол '!$21:$21</definedName>
    <definedName name="_xlnm.Print_Titles" localSheetId="2">'ВС Ю15-16-оф.протокол'!$21:$21</definedName>
    <definedName name="_xlnm.Print_Titles" localSheetId="1">'ВС Ю-ки17-18-оф.протокол'!$21:$21</definedName>
    <definedName name="_xlnm.Print_Titles" localSheetId="0">'ВС Ю-ры 17-18-оф.протокол '!$21:$21</definedName>
    <definedName name="_xlnm.Print_Area" localSheetId="4">'ВС Д13-14-оф.протокол'!$A$1:$N$43</definedName>
    <definedName name="_xlnm.Print_Area" localSheetId="3">'ВС Д15-16-оф.протокол '!$A$1:$N$45</definedName>
    <definedName name="_xlnm.Print_Area" localSheetId="2">'ВС Ю15-16-оф.протокол'!$A$1:$N$42</definedName>
    <definedName name="_xlnm.Print_Area" localSheetId="1">'ВС Ю-ки17-18-оф.протокол'!$A$1:$N$42</definedName>
    <definedName name="_xlnm.Print_Area" localSheetId="0">'ВС Ю-ры 17-18-оф.протокол 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5" l="1"/>
  <c r="G40" i="5"/>
  <c r="D40" i="5"/>
  <c r="L34" i="5"/>
  <c r="H32" i="5"/>
  <c r="H31" i="5"/>
  <c r="N30" i="5"/>
  <c r="H30" i="5"/>
  <c r="H29" i="5"/>
  <c r="N26" i="5"/>
  <c r="H26" i="5" a="1"/>
  <c r="H26" i="5" s="1"/>
  <c r="G23" i="5"/>
  <c r="F23" i="5"/>
  <c r="N31" i="5" s="1"/>
  <c r="E23" i="5"/>
  <c r="D23" i="5"/>
  <c r="C23" i="5"/>
  <c r="L42" i="4"/>
  <c r="G42" i="4"/>
  <c r="D42" i="4"/>
  <c r="L36" i="4"/>
  <c r="H34" i="4"/>
  <c r="N33" i="4"/>
  <c r="H33" i="4"/>
  <c r="H32" i="4"/>
  <c r="H31" i="4"/>
  <c r="N30" i="4"/>
  <c r="N29" i="4"/>
  <c r="G25" i="4"/>
  <c r="F25" i="4"/>
  <c r="N34" i="4" s="1"/>
  <c r="E25" i="4"/>
  <c r="D25" i="4"/>
  <c r="C25" i="4"/>
  <c r="G24" i="4"/>
  <c r="F24" i="4"/>
  <c r="E24" i="4"/>
  <c r="D24" i="4"/>
  <c r="C24" i="4"/>
  <c r="G23" i="4"/>
  <c r="F23" i="4"/>
  <c r="N32" i="4" s="1"/>
  <c r="E23" i="4"/>
  <c r="D23" i="4"/>
  <c r="C23" i="4"/>
  <c r="L41" i="3"/>
  <c r="G41" i="3"/>
  <c r="D41" i="3"/>
  <c r="L35" i="3"/>
  <c r="N33" i="3"/>
  <c r="H33" i="3"/>
  <c r="N32" i="3"/>
  <c r="H32" i="3"/>
  <c r="H31" i="3"/>
  <c r="N30" i="3"/>
  <c r="N29" i="3"/>
  <c r="N28" i="3"/>
  <c r="N27" i="3"/>
  <c r="G24" i="3"/>
  <c r="F24" i="3"/>
  <c r="E24" i="3"/>
  <c r="D24" i="3"/>
  <c r="C24" i="3"/>
  <c r="G23" i="3"/>
  <c r="F23" i="3"/>
  <c r="N31" i="3" s="1"/>
  <c r="E23" i="3"/>
  <c r="D23" i="3"/>
  <c r="C23" i="3"/>
  <c r="L40" i="2"/>
  <c r="G40" i="2"/>
  <c r="D40" i="2"/>
  <c r="L34" i="2"/>
  <c r="H32" i="2"/>
  <c r="H31" i="2"/>
  <c r="H30" i="2"/>
  <c r="H29" i="2"/>
  <c r="N28" i="2"/>
  <c r="H26" i="2" a="1"/>
  <c r="H26" i="2" s="1"/>
  <c r="G23" i="2"/>
  <c r="F23" i="2"/>
  <c r="N30" i="2" s="1"/>
  <c r="E23" i="2"/>
  <c r="D23" i="2"/>
  <c r="C23" i="2"/>
  <c r="L49" i="1"/>
  <c r="G49" i="1"/>
  <c r="D49" i="1"/>
  <c r="L43" i="1"/>
  <c r="H41" i="1"/>
  <c r="H40" i="1"/>
  <c r="H39" i="1"/>
  <c r="H38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H35" i="1" s="1" a="1"/>
  <c r="H35" i="1" s="1"/>
  <c r="F23" i="1"/>
  <c r="N41" i="1" s="1"/>
  <c r="E23" i="1"/>
  <c r="D23" i="1"/>
  <c r="C23" i="1"/>
  <c r="N27" i="2" l="1"/>
  <c r="N29" i="5"/>
  <c r="N32" i="5"/>
  <c r="N36" i="1"/>
  <c r="N29" i="2"/>
  <c r="N32" i="2"/>
  <c r="N31" i="4"/>
  <c r="N35" i="1"/>
  <c r="N37" i="1"/>
  <c r="N27" i="5"/>
  <c r="N39" i="1"/>
  <c r="N31" i="2"/>
  <c r="N40" i="1"/>
  <c r="N38" i="1"/>
  <c r="N26" i="2"/>
  <c r="N28" i="4"/>
  <c r="N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<sst xmlns="http://schemas.openxmlformats.org/spreadsheetml/2006/main" count="325" uniqueCount="71">
  <si>
    <t>Министерство спорта Российской Федерации</t>
  </si>
  <si>
    <t>Правительство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</si>
  <si>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</si>
  <si>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</si>
  <si>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</si>
  <si>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</si>
  <si>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</si>
  <si>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</si>
  <si>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</si>
  <si>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МЕСТО ПРОВЕДЕНИЯ: г. Омск</t>
  </si>
  <si>
    <t>НАЧАЛО ГОНКИ:</t>
  </si>
  <si>
    <t>15:00</t>
  </si>
  <si>
    <t>Номер-код ВРВС - 0080061612Я</t>
  </si>
  <si>
    <t>ОКОНЧАНИЕ ГОНКИ:</t>
  </si>
  <si>
    <t>16:00</t>
  </si>
  <si>
    <t>ЕКП 2024 № - 2008550021019390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</si>
  <si>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</si>
  <si>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</si>
  <si>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</si>
  <si>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</si>
  <si>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</si>
  <si>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БОЧАНОВ В.А. (ВК, г. ОМСК)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</si>
  <si>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</si>
  <si>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</si>
  <si>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</si>
  <si>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</si>
  <si>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</si>
  <si>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</si>
  <si>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</si>
  <si>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</si>
  <si>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</si>
  <si>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</si>
  <si>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</si>
  <si>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</si>
  <si>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</si>
  <si>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</si>
  <si>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</si>
  <si>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</si>
  <si>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</si>
  <si>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</si>
  <si>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</si>
  <si>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</si>
  <si>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</si>
  <si>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</si>
  <si>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</si>
  <si>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</si>
  <si>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</si>
  <si>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</si>
  <si>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</si>
  <si>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</si>
  <si>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</si>
  <si>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</si>
  <si>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</si>
  <si>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</si>
  <si>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</si>
  <si>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</si>
  <si>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</si>
  <si>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</si>
  <si>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</si>
  <si>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</si>
  <si>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</si>
  <si>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</si>
  <si>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</si>
  <si>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</si>
  <si>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ЮНИОРКИ 17-18 ЛЕТ</t>
  </si>
  <si>
    <t>17:00</t>
  </si>
  <si>
    <t>ЮНОШИ 15-16 ЛЕТ</t>
  </si>
  <si>
    <t>НАЗВАНИЕ ТРАССЫ / РЕГ.НОМЕР:</t>
  </si>
  <si>
    <t>ДЕВУШКИ 15-16 ЛЕТ</t>
  </si>
  <si>
    <t>ДЕВУШКИ 13-14 ЛЕТ</t>
  </si>
  <si>
    <t>ДАТА ПРОВЕДЕНИЯ: с 15 ноября по 18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</si>
</sst>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5" fillId="0" borderId="0"/>
    <xf numFmtId="0" fontId="15" fillId="0" borderId="0"/>
  </cellStyleXfs>
  <cellXfs count="155">
    <xf numFmtId="0" fontId="0" fillId="0" borderId="0" xfId="0"/>
    <xf numFmtId="0" fontId="3" fillId="0" borderId="0" xfId="1" applyFont="1" applyAlignment="1">
      <alignment vertical="center"/>
    </xf>
    <xf numFmtId="0" fontId="2" fillId="0" borderId="0" xfId="2" applyFont="1"/>
    <xf numFmtId="0" fontId="4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3" xfId="0" applyFont="1" applyBorder="1" applyAlignment="1">
      <alignment horizontal="right"/>
    </xf>
    <xf numFmtId="49" fontId="13" fillId="0" borderId="15" xfId="1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49" fontId="13" fillId="0" borderId="13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49" fontId="13" fillId="0" borderId="15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4" xfId="1" applyNumberFormat="1" applyFont="1" applyFill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4" xfId="1" applyFont="1" applyBorder="1" applyAlignment="1">
      <alignment vertical="center"/>
    </xf>
    <xf numFmtId="14" fontId="19" fillId="0" borderId="24" xfId="1" applyNumberFormat="1" applyFont="1" applyBorder="1" applyAlignment="1">
      <alignment horizontal="center" vertical="center"/>
    </xf>
    <xf numFmtId="2" fontId="19" fillId="0" borderId="24" xfId="2" applyNumberFormat="1" applyFont="1" applyBorder="1" applyAlignment="1">
      <alignment horizontal="center" vertical="center"/>
    </xf>
    <xf numFmtId="1" fontId="19" fillId="0" borderId="24" xfId="2" applyNumberFormat="1" applyFont="1" applyBorder="1" applyAlignment="1">
      <alignment horizontal="center" vertical="center"/>
    </xf>
    <xf numFmtId="0" fontId="6" fillId="4" borderId="24" xfId="3" applyFont="1" applyFill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20" fillId="0" borderId="0" xfId="4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49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0" fillId="2" borderId="29" xfId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21" fillId="4" borderId="14" xfId="1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1" fillId="0" borderId="14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left" vertical="center"/>
    </xf>
    <xf numFmtId="49" fontId="11" fillId="0" borderId="13" xfId="1" applyNumberFormat="1" applyFont="1" applyBorder="1" applyAlignment="1">
      <alignment vertical="center"/>
    </xf>
    <xf numFmtId="49" fontId="11" fillId="0" borderId="16" xfId="1" applyNumberFormat="1" applyFont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5" xfId="1" applyFont="1" applyBorder="1" applyAlignment="1">
      <alignment vertical="center"/>
    </xf>
    <xf numFmtId="0" fontId="19" fillId="0" borderId="36" xfId="1" applyFont="1" applyBorder="1" applyAlignment="1">
      <alignment vertical="center"/>
    </xf>
    <xf numFmtId="0" fontId="19" fillId="0" borderId="36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49" fontId="19" fillId="0" borderId="0" xfId="1" applyNumberFormat="1" applyFont="1" applyAlignment="1">
      <alignment vertical="center"/>
    </xf>
    <xf numFmtId="0" fontId="17" fillId="4" borderId="24" xfId="3" applyFont="1" applyFill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5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49" fontId="14" fillId="3" borderId="19" xfId="1" applyNumberFormat="1" applyFont="1" applyFill="1" applyBorder="1" applyAlignment="1">
      <alignment horizontal="center" vertical="center" wrapText="1"/>
    </xf>
    <xf numFmtId="49" fontId="14" fillId="2" borderId="19" xfId="3" applyNumberFormat="1" applyFont="1" applyFill="1" applyBorder="1" applyAlignment="1">
      <alignment horizontal="center" vertical="center" wrapText="1"/>
    </xf>
    <xf numFmtId="49" fontId="14" fillId="2" borderId="24" xfId="3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723E3477-9CFB-4889-BF19-B9EB383801FE}"/>
    <cellStyle name="Обычный 6" xfId="2" xr:uid="{96A68A2D-58C5-48BC-A7E8-AA57D18AEF40}"/>
    <cellStyle name="Обычный_ID4938_RS_1" xfId="4" xr:uid="{2A39EEA1-06BD-4C5D-90FB-90EF8FF4F35B}"/>
    <cellStyle name="Обычный_Стартовый протокол Смирнов_20101106_Results" xfId="3" xr:uid="{193C0F51-9DB7-4670-81F5-6C4035799A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120809</xdr:colOff>
      <xdr:row>3</xdr:row>
      <xdr:rowOff>167560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1E9FEFC-2EDE-4495-9BF0-396299971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8276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4525560F-A319-46B8-83D1-92237287C7A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158909</xdr:colOff>
      <xdr:row>3</xdr:row>
      <xdr:rowOff>167560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0AF355A-AA53-4C6F-ACD1-F32307090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99908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920538E-9DB0-402A-92C0-3F0E02FC1E6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12</xdr:col>
      <xdr:colOff>914559</xdr:colOff>
      <xdr:row>3</xdr:row>
      <xdr:rowOff>167560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32A4D4E-0CEF-45EB-98DE-1367BB142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9800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F7AD9B96-BADA-46EE-948C-F14951369C8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12</xdr:col>
      <xdr:colOff>914559</xdr:colOff>
      <xdr:row>3</xdr:row>
      <xdr:rowOff>167560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80FDC71-A426-4B19-AE8F-CCD5D5A2AB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9800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6B23CD5D-9ADB-4B6A-BF63-3076D8EEA77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566034</xdr:colOff>
      <xdr:row>1</xdr:row>
      <xdr:rowOff>53261</xdr:rowOff>
    </xdr:from>
    <xdr:to>
      <xdr:col>13</xdr:col>
      <xdr:colOff>158909</xdr:colOff>
      <xdr:row>3</xdr:row>
      <xdr:rowOff>167560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72E4883-3D85-44DC-9DB1-D5DE69796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12"/>
        <a:stretch/>
      </xdr:blipFill>
      <xdr:spPr>
        <a:xfrm>
          <a:off x="10586334" y="307261"/>
          <a:ext cx="1053375" cy="622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238125</xdr:rowOff>
    </xdr:from>
    <xdr:to>
      <xdr:col>2</xdr:col>
      <xdr:colOff>1034133</xdr:colOff>
      <xdr:row>3</xdr:row>
      <xdr:rowOff>203875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2EB73A2E-0517-4583-995F-120BBF198A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262" y="238125"/>
          <a:ext cx="1238921" cy="7277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Женщины"/>
      <sheetName val="список (2)"/>
      <sheetName val="спиУЧ-ВС"/>
      <sheetName val="спиУЧ-КР"/>
      <sheetName val="КР"/>
      <sheetName val="КР Женщины-оф.протокол"/>
      <sheetName val="КР Женщины-сумма"/>
      <sheetName val="КР Мужчины-оф.протокол"/>
      <sheetName val="список"/>
      <sheetName val="КР Мужчины-сумма"/>
      <sheetName val="ВС Ю-ры 17-18-оф.протокол "/>
      <sheetName val="ВС Ю-ки17-18-оф.протокол"/>
      <sheetName val="ВС Ю15-16-оф.протокол"/>
      <sheetName val="ВС Д15-16-оф.протокол "/>
      <sheetName val="ВС Д13-14-оф.протокол"/>
      <sheetName val="список женщины КР"/>
      <sheetName val=" список мужчины КР"/>
      <sheetName val="список Ю17-18-ВС "/>
      <sheetName val="список Ю15-16-ВС."/>
      <sheetName val="список Ю-ки17-18-ВС"/>
      <sheetName val="список Д15-16-ВС"/>
      <sheetName val="список Д13-14-ВС"/>
      <sheetName val="список Ю-ки17-18-ВС "/>
      <sheetName val="список Ю15-16-ВС"/>
      <sheetName val="ОБЛМужчины-оф.протокол"/>
      <sheetName val="ОБЛ Ю17-18-оф.протокол"/>
      <sheetName val="ОБЛ Ю15-16-оф.протокол (2)"/>
      <sheetName val="ОБЛ Ю13-14-оф.протокол"/>
      <sheetName val="ОБЛ Д13-14-оф.протокол "/>
      <sheetName val="список-ВС (2)"/>
      <sheetName val="Стартовый квалмуж."/>
      <sheetName val="Стартовый финал муж"/>
      <sheetName val="Стартовый квал.ж"/>
      <sheetName val="Стартовый финал жен"/>
      <sheetName val="Стартовый фин Ю17-18. (2)"/>
      <sheetName val="Стартовый фин ВС Ю15-16"/>
      <sheetName val="Стартовый фин ВС Д 13-14,15-16"/>
      <sheetName val="список ОБЛ"/>
      <sheetName val="Стартовый фин обл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Print_Area" sheetId="9"/>
    </definedNames>
    <sheetDataSet>
      <sheetData sheetId="0">
        <row r="1">
          <cell r="A1" t="str">
            <v>Сумма этапов кубка России 2023 год.</v>
          </cell>
        </row>
      </sheetData>
      <sheetData sheetId="1">
        <row r="1">
          <cell r="A1" t="str">
            <v>Сумма этапов кубка России 2023 год.</v>
          </cell>
        </row>
      </sheetData>
      <sheetData sheetId="2">
        <row r="1">
          <cell r="A1" t="str">
            <v>№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Министерство спорта Российской Федерации</v>
          </cell>
        </row>
      </sheetData>
      <sheetData sheetId="5"/>
      <sheetData sheetId="6">
        <row r="1">
          <cell r="A1" t="str">
            <v>Министерство спорта Российской Федерации</v>
          </cell>
        </row>
      </sheetData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№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>
        <row r="1">
          <cell r="A1" t="str">
            <v>Министерство спорта Российской Федерации</v>
          </cell>
        </row>
      </sheetData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КУБОК РОССИИ (7 ЭТАП)</v>
          </cell>
        </row>
      </sheetData>
      <sheetData sheetId="17">
        <row r="1">
          <cell r="A1" t="str">
            <v>КУБОК РОССИИ (7 ЭТАП)</v>
          </cell>
        </row>
      </sheetData>
      <sheetData sheetId="18">
        <row r="8">
          <cell r="A8" t="str">
            <v>ВСЕРОССИЙСКИЕ СОРЕВНОВАНИЯ</v>
          </cell>
        </row>
      </sheetData>
      <sheetData sheetId="19">
        <row r="8">
          <cell r="A8" t="str">
            <v>ВСЕРОССИЙСКИЕ СОРЕВНОВАНИЯ</v>
          </cell>
        </row>
      </sheetData>
      <sheetData sheetId="20">
        <row r="8">
          <cell r="A8" t="str">
            <v>ВСЕРОССИЙСКИЕ СОРЕВНОВАНИЯ</v>
          </cell>
        </row>
      </sheetData>
      <sheetData sheetId="21">
        <row r="8">
          <cell r="A8" t="str">
            <v>ВСЕРОССИЙСКИЕ СОРЕВНОВАНИЯ</v>
          </cell>
        </row>
      </sheetData>
      <sheetData sheetId="22">
        <row r="8">
          <cell r="A8" t="str">
            <v>ВСЕРОССИЙСКИЕ СОРЕВНОВАНИЯ</v>
          </cell>
        </row>
      </sheetData>
      <sheetData sheetId="23">
        <row r="2">
          <cell r="A2" t="str">
            <v>Министерство спорта Российской Федерации</v>
          </cell>
        </row>
      </sheetData>
      <sheetData sheetId="24">
        <row r="2">
          <cell r="A2" t="str">
            <v>Министерство спорта Российской Федерации</v>
          </cell>
        </row>
      </sheetData>
      <sheetData sheetId="25">
        <row r="1">
          <cell r="A1" t="str">
            <v>Министерство спорта Российской Федерации</v>
          </cell>
        </row>
      </sheetData>
      <sheetData sheetId="26">
        <row r="1">
          <cell r="A1" t="str">
            <v>Министерство спорта Российской Федерации</v>
          </cell>
        </row>
      </sheetData>
      <sheetData sheetId="27">
        <row r="1">
          <cell r="A1" t="str">
            <v>Министерство спорта Российской Федерации</v>
          </cell>
        </row>
      </sheetData>
      <sheetData sheetId="28">
        <row r="1">
          <cell r="A1" t="str">
            <v>Министерство спорта Российской Федерации</v>
          </cell>
        </row>
      </sheetData>
      <sheetData sheetId="29">
        <row r="1">
          <cell r="A1" t="str">
            <v>Министерство спорта Российской Федерации</v>
          </cell>
        </row>
      </sheetData>
      <sheetData sheetId="30">
        <row r="2">
          <cell r="A2" t="str">
            <v>Министерство спорта Российской Федерации</v>
          </cell>
        </row>
      </sheetData>
      <sheetData sheetId="31">
        <row r="1">
          <cell r="A1" t="str">
            <v>КУБОК РОССИИ (7 ЭТАП)</v>
          </cell>
        </row>
      </sheetData>
      <sheetData sheetId="32">
        <row r="1">
          <cell r="B1" t="str">
            <v>КУБОК РОССИИ (7 ЭТАП)</v>
          </cell>
        </row>
      </sheetData>
      <sheetData sheetId="33">
        <row r="2">
          <cell r="B2" t="str">
            <v>Министерство спорта Российской Федерации</v>
          </cell>
        </row>
      </sheetData>
      <sheetData sheetId="34">
        <row r="2">
          <cell r="A2" t="str">
            <v>Министерство спорта Российской Федерации</v>
          </cell>
        </row>
      </sheetData>
      <sheetData sheetId="35">
        <row r="2">
          <cell r="A2" t="str">
            <v>Министерство спорта Российской Федерации</v>
          </cell>
        </row>
      </sheetData>
      <sheetData sheetId="36">
        <row r="2">
          <cell r="B2" t="str">
            <v>Министерство спорта Российской Федерации</v>
          </cell>
        </row>
      </sheetData>
      <sheetData sheetId="37">
        <row r="2">
          <cell r="B2" t="str">
            <v>Министерство спорта Российской Федерации</v>
          </cell>
        </row>
      </sheetData>
      <sheetData sheetId="38">
        <row r="8">
          <cell r="A8" t="str">
            <v>ОБЛАСТНЫЕ СОРЕВНОВАНИЯ</v>
          </cell>
        </row>
      </sheetData>
      <sheetData sheetId="39">
        <row r="2">
          <cell r="A2" t="str">
            <v>Министерство спорта Российской Федерации</v>
          </cell>
        </row>
      </sheetData>
      <sheetData sheetId="40">
        <row r="2">
          <cell r="B2" t="str">
            <v>Министерство спорта Российской Федерации</v>
          </cell>
        </row>
      </sheetData>
      <sheetData sheetId="41">
        <row r="2">
          <cell r="B2" t="str">
            <v>Министерство спорта Российской Федерации</v>
          </cell>
        </row>
      </sheetData>
      <sheetData sheetId="42">
        <row r="2">
          <cell r="B2" t="str">
            <v>Министерство спорта Российской Федерации</v>
          </cell>
        </row>
      </sheetData>
      <sheetData sheetId="43">
        <row r="2">
          <cell r="B2" t="str">
            <v>Министерство спорта Российской Федерации</v>
          </cell>
        </row>
      </sheetData>
      <sheetData sheetId="44">
        <row r="2">
          <cell r="B2" t="str">
            <v>Министерство спорта Российской Федерации</v>
          </cell>
        </row>
      </sheetData>
      <sheetData sheetId="45"/>
      <sheetData sheetId="46">
        <row r="1">
          <cell r="A1" t="str">
            <v>МИНИСТЕРСТВО СПОРТА РОССИЙСКОЙ ФЕДЕРАЦИИ</v>
          </cell>
        </row>
      </sheetData>
      <sheetData sheetId="47">
        <row r="2">
          <cell r="A2" t="str">
            <v>Министерство спорта Российской Федерации</v>
          </cell>
        </row>
      </sheetData>
      <sheetData sheetId="48">
        <row r="1">
          <cell r="A1" t="str">
            <v>МИНИСТЕРСТВО СПОРТА РОССИЙСКОЙ ФЕДЕРАЦИИ</v>
          </cell>
        </row>
      </sheetData>
      <sheetData sheetId="49">
        <row r="2">
          <cell r="A2" t="str">
            <v>Министерство спорта Российской Федерации</v>
          </cell>
        </row>
      </sheetData>
      <sheetData sheetId="50">
        <row r="2">
          <cell r="A2" t="str">
            <v>Министерство спорта Российской Федерации</v>
          </cell>
        </row>
      </sheetData>
      <sheetData sheetId="51">
        <row r="2">
          <cell r="A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BFC0-9C06-404A-8C48-E442D6C8EEAC}">
  <sheetPr>
    <tabColor rgb="FF002060"/>
    <pageSetUpPr fitToPage="1"/>
  </sheetPr>
  <dimension ref="A1:U50"/>
  <sheetViews>
    <sheetView view="pageBreakPreview" topLeftCell="A22" zoomScale="70" zoomScaleNormal="50" zoomScaleSheetLayoutView="70" workbookViewId="0">
      <selection activeCell="P31" sqref="P31"/>
    </sheetView>
  </sheetViews>
  <sheetFormatPr defaultColWidth="9.08984375" defaultRowHeight="13" x14ac:dyDescent="0.25"/>
  <cols>
    <col min="1" max="1" width="7" style="4" customWidth="1"/>
    <col min="2" max="2" width="7.81640625" style="92" customWidth="1"/>
    <col min="3" max="3" width="16.36328125" style="92" customWidth="1"/>
    <col min="4" max="4" width="26.7265625" style="4" customWidth="1"/>
    <col min="5" max="5" width="13.5429687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1.36328125" style="4" customWidth="1"/>
    <col min="14" max="14" width="14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2"/>
    </row>
    <row r="2" spans="1:21" s="3" customFormat="1" ht="20" customHeight="1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2"/>
    </row>
    <row r="3" spans="1:21" s="3" customFormat="1" ht="20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/>
      <c r="P3" s="2"/>
    </row>
    <row r="4" spans="1:21" ht="19.5" customHeight="1" x14ac:dyDescent="0.2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21" ht="18.5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Q5" s="3"/>
    </row>
    <row r="6" spans="1:21" s="6" customFormat="1" ht="20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S7" s="7"/>
      <c r="T7" s="7"/>
      <c r="U7" s="7"/>
    </row>
    <row r="8" spans="1:21" s="6" customFormat="1" ht="20" customHeight="1" thickBot="1" x14ac:dyDescent="0.3">
      <c r="A8" s="142" t="s">
        <v>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S8" s="7"/>
      <c r="T8" s="7"/>
      <c r="U8" s="7"/>
    </row>
    <row r="9" spans="1:21" ht="20" customHeight="1" thickTop="1" x14ac:dyDescent="0.25">
      <c r="A9" s="143" t="s">
        <v>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</row>
    <row r="10" spans="1:21" ht="20" customHeight="1" x14ac:dyDescent="0.25">
      <c r="A10" s="146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21" ht="20" customHeight="1" x14ac:dyDescent="0.25">
      <c r="A11" s="146" t="s">
        <v>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21" ht="7.5" customHeigh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1:21" ht="15.5" x14ac:dyDescent="0.25">
      <c r="A13" s="127" t="s">
        <v>9</v>
      </c>
      <c r="B13" s="128"/>
      <c r="C13" s="128"/>
      <c r="D13" s="128"/>
      <c r="E13" s="8"/>
      <c r="F13" s="8"/>
      <c r="G13" s="9" t="s">
        <v>10</v>
      </c>
      <c r="H13" s="10" t="s">
        <v>11</v>
      </c>
      <c r="I13" s="8"/>
      <c r="J13" s="8"/>
      <c r="K13" s="8"/>
      <c r="L13" s="10"/>
      <c r="M13" s="11"/>
      <c r="N13" s="12" t="s">
        <v>12</v>
      </c>
    </row>
    <row r="14" spans="1:21" ht="15.5" x14ac:dyDescent="0.25">
      <c r="A14" s="129" t="s">
        <v>70</v>
      </c>
      <c r="B14" s="130"/>
      <c r="C14" s="130"/>
      <c r="D14" s="130"/>
      <c r="E14" s="13"/>
      <c r="F14" s="13"/>
      <c r="G14" s="14" t="s">
        <v>13</v>
      </c>
      <c r="H14" s="15" t="s">
        <v>14</v>
      </c>
      <c r="I14" s="13"/>
      <c r="J14" s="13"/>
      <c r="K14" s="13"/>
      <c r="L14" s="15"/>
      <c r="M14" s="16"/>
      <c r="N14" s="17" t="s">
        <v>15</v>
      </c>
    </row>
    <row r="15" spans="1:21" ht="14.5" x14ac:dyDescent="0.25">
      <c r="A15" s="131" t="s">
        <v>16</v>
      </c>
      <c r="B15" s="132"/>
      <c r="C15" s="132"/>
      <c r="D15" s="132"/>
      <c r="E15" s="132"/>
      <c r="F15" s="132"/>
      <c r="G15" s="133"/>
      <c r="H15" s="134" t="s">
        <v>17</v>
      </c>
      <c r="I15" s="132"/>
      <c r="J15" s="132"/>
      <c r="K15" s="132"/>
      <c r="L15" s="132"/>
      <c r="M15" s="132"/>
      <c r="N15" s="135"/>
    </row>
    <row r="16" spans="1:21" ht="14.5" x14ac:dyDescent="0.25">
      <c r="A16" s="18" t="s">
        <v>18</v>
      </c>
      <c r="B16" s="19"/>
      <c r="C16" s="19"/>
      <c r="D16" s="20"/>
      <c r="E16" s="21"/>
      <c r="F16" s="20"/>
      <c r="G16" s="22"/>
      <c r="H16" s="136" t="s">
        <v>19</v>
      </c>
      <c r="I16" s="137"/>
      <c r="J16" s="137"/>
      <c r="K16" s="137"/>
      <c r="L16" s="137"/>
      <c r="M16" s="137"/>
      <c r="N16" s="138"/>
    </row>
    <row r="17" spans="1:21" ht="14.5" x14ac:dyDescent="0.35">
      <c r="A17" s="18" t="s">
        <v>20</v>
      </c>
      <c r="B17" s="19"/>
      <c r="C17" s="19"/>
      <c r="D17" s="23"/>
      <c r="E17" s="21"/>
      <c r="F17" s="20"/>
      <c r="G17" s="24" t="s">
        <v>21</v>
      </c>
      <c r="H17" s="25" t="s">
        <v>22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23</v>
      </c>
      <c r="B18" s="19"/>
      <c r="C18" s="19"/>
      <c r="D18" s="23"/>
      <c r="E18" s="21"/>
      <c r="F18" s="20"/>
      <c r="G18" s="30" t="s">
        <v>24</v>
      </c>
      <c r="H18" s="25" t="s">
        <v>25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26</v>
      </c>
      <c r="B19" s="31"/>
      <c r="C19" s="31"/>
      <c r="D19" s="32"/>
      <c r="E19" s="32"/>
      <c r="F19" s="32"/>
      <c r="G19" s="24" t="s">
        <v>27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39" t="s">
        <v>28</v>
      </c>
      <c r="B21" s="116" t="s">
        <v>29</v>
      </c>
      <c r="C21" s="116" t="s">
        <v>30</v>
      </c>
      <c r="D21" s="116" t="s">
        <v>31</v>
      </c>
      <c r="E21" s="116" t="s">
        <v>32</v>
      </c>
      <c r="F21" s="116" t="s">
        <v>33</v>
      </c>
      <c r="G21" s="116" t="s">
        <v>34</v>
      </c>
      <c r="H21" s="118" t="s">
        <v>35</v>
      </c>
      <c r="I21" s="119"/>
      <c r="J21" s="122" t="s">
        <v>36</v>
      </c>
      <c r="K21" s="122"/>
      <c r="L21" s="123" t="s">
        <v>37</v>
      </c>
      <c r="M21" s="125" t="s">
        <v>38</v>
      </c>
      <c r="N21" s="109" t="s">
        <v>39</v>
      </c>
      <c r="P21" s="42"/>
      <c r="S21" s="43"/>
      <c r="T21" s="43"/>
      <c r="U21" s="43"/>
    </row>
    <row r="22" spans="1:21" s="41" customFormat="1" ht="17.25" customHeight="1" x14ac:dyDescent="0.25">
      <c r="A22" s="140"/>
      <c r="B22" s="117"/>
      <c r="C22" s="117"/>
      <c r="D22" s="117"/>
      <c r="E22" s="117"/>
      <c r="F22" s="117"/>
      <c r="G22" s="117"/>
      <c r="H22" s="120"/>
      <c r="I22" s="121"/>
      <c r="J22" s="44" t="s">
        <v>40</v>
      </c>
      <c r="K22" s="44" t="s">
        <v>41</v>
      </c>
      <c r="L22" s="124"/>
      <c r="M22" s="126"/>
      <c r="N22" s="110"/>
      <c r="P22" s="42"/>
      <c r="S22" s="43"/>
      <c r="T22" s="43"/>
      <c r="U22" s="43"/>
    </row>
    <row r="23" spans="1:21" ht="16.75" customHeight="1" x14ac:dyDescent="0.25">
      <c r="A23" s="45">
        <v>1</v>
      </c>
      <c r="B23" s="46">
        <v>26</v>
      </c>
      <c r="C23" s="47">
        <f>VLOOKUP(B23,[1]список!Print_Area,3)</f>
        <v>10130040911</v>
      </c>
      <c r="D23" s="48" t="str">
        <f>VLOOKUP(B23,[1]список!Print_Area,2)</f>
        <v>МИЗИН Дмитрий</v>
      </c>
      <c r="E23" s="49">
        <f>VLOOKUP(B23,[1]список!Print_Area,4)</f>
        <v>39020</v>
      </c>
      <c r="F23" s="47" t="str">
        <f>VLOOKUP(B23,[1]список!Print_Area,5)</f>
        <v>КМС</v>
      </c>
      <c r="G23" s="47" t="str">
        <f>VLOOKUP(B23,[1]список!Print_Area,6)</f>
        <v>Омская область</v>
      </c>
      <c r="H23" s="50">
        <v>68.34</v>
      </c>
      <c r="I23" s="51">
        <v>2</v>
      </c>
      <c r="J23" s="50">
        <v>11.95</v>
      </c>
      <c r="K23" s="50">
        <v>91.58</v>
      </c>
      <c r="L23" s="50">
        <v>91.58</v>
      </c>
      <c r="M23" s="52"/>
      <c r="N23" s="53"/>
      <c r="P23" s="42"/>
      <c r="Q23" s="41"/>
      <c r="R23" s="41"/>
      <c r="S23" s="43"/>
      <c r="T23" s="43"/>
      <c r="U23" s="43"/>
    </row>
    <row r="24" spans="1:21" ht="16.75" customHeight="1" x14ac:dyDescent="0.25">
      <c r="A24" s="45">
        <v>2</v>
      </c>
      <c r="B24" s="46">
        <v>30</v>
      </c>
      <c r="C24" s="47">
        <f>VLOOKUP(B24,[1]список!Print_Area,3)</f>
        <v>10139929958</v>
      </c>
      <c r="D24" s="48" t="str">
        <f>VLOOKUP(B24,[1]список!Print_Area,2)</f>
        <v>ИВАНОВ Денис</v>
      </c>
      <c r="E24" s="49">
        <f>VLOOKUP(B24,[1]список!Print_Area,4)</f>
        <v>39298</v>
      </c>
      <c r="F24" s="47" t="str">
        <f>VLOOKUP(B24,[1]список!Print_Area,5)</f>
        <v>КМС</v>
      </c>
      <c r="G24" s="47" t="str">
        <f>VLOOKUP(B24,[1]список!Print_Area,6)</f>
        <v>Санкт-Петербург</v>
      </c>
      <c r="H24" s="50">
        <v>73.64</v>
      </c>
      <c r="I24" s="51">
        <v>1</v>
      </c>
      <c r="J24" s="50">
        <v>75.28</v>
      </c>
      <c r="K24" s="50">
        <v>57.75</v>
      </c>
      <c r="L24" s="50">
        <v>75.28</v>
      </c>
      <c r="M24" s="52"/>
      <c r="N24" s="53"/>
      <c r="P24" s="42"/>
      <c r="Q24" s="41"/>
      <c r="R24" s="41"/>
      <c r="S24" s="43"/>
      <c r="T24" s="43"/>
      <c r="U24" s="43"/>
    </row>
    <row r="25" spans="1:21" ht="16.75" customHeight="1" x14ac:dyDescent="0.25">
      <c r="A25" s="45">
        <v>3</v>
      </c>
      <c r="B25" s="46">
        <v>24</v>
      </c>
      <c r="C25" s="47">
        <f>VLOOKUP(B25,[1]список!Print_Area,3)</f>
        <v>10129902481</v>
      </c>
      <c r="D25" s="48" t="str">
        <f>VLOOKUP(B25,[1]список!Print_Area,2)</f>
        <v>ЕГОРОВ Артем</v>
      </c>
      <c r="E25" s="49">
        <f>VLOOKUP(B25,[1]список!Print_Area,4)</f>
        <v>38779</v>
      </c>
      <c r="F25" s="47" t="str">
        <f>VLOOKUP(B25,[1]список!Print_Area,5)</f>
        <v>КМС</v>
      </c>
      <c r="G25" s="47" t="str">
        <f>VLOOKUP(B25,[1]список!Print_Area,6)</f>
        <v>Санкт-Петербург</v>
      </c>
      <c r="H25" s="50">
        <v>49.21</v>
      </c>
      <c r="I25" s="51">
        <v>3</v>
      </c>
      <c r="J25" s="50">
        <v>73.05</v>
      </c>
      <c r="K25" s="50">
        <v>2</v>
      </c>
      <c r="L25" s="50">
        <v>73.05</v>
      </c>
      <c r="M25" s="52"/>
      <c r="N25" s="53"/>
      <c r="P25" s="42"/>
      <c r="Q25" s="41"/>
      <c r="R25" s="41"/>
      <c r="S25" s="43"/>
      <c r="T25" s="43"/>
      <c r="U25" s="43"/>
    </row>
    <row r="26" spans="1:21" ht="16.75" customHeight="1" x14ac:dyDescent="0.25">
      <c r="A26" s="45">
        <v>4</v>
      </c>
      <c r="B26" s="46">
        <v>25</v>
      </c>
      <c r="C26" s="47">
        <f>VLOOKUP(B26,[1]список!Print_Area,3)</f>
        <v>10129960378</v>
      </c>
      <c r="D26" s="48" t="str">
        <f>VLOOKUP(B26,[1]список!Print_Area,2)</f>
        <v>БАЕВ Кирилл</v>
      </c>
      <c r="E26" s="49">
        <f>VLOOKUP(B26,[1]список!Print_Area,4)</f>
        <v>38890</v>
      </c>
      <c r="F26" s="47" t="str">
        <f>VLOOKUP(B26,[1]список!Print_Area,5)</f>
        <v>КМС</v>
      </c>
      <c r="G26" s="47" t="str">
        <f>VLOOKUP(B26,[1]список!Print_Area,6)</f>
        <v>Санкт-Петербург</v>
      </c>
      <c r="H26" s="50">
        <v>38.229999999999997</v>
      </c>
      <c r="I26" s="51">
        <v>6</v>
      </c>
      <c r="J26" s="50">
        <v>53</v>
      </c>
      <c r="K26" s="50">
        <v>53.23</v>
      </c>
      <c r="L26" s="50">
        <v>53.23</v>
      </c>
      <c r="M26" s="52"/>
      <c r="N26" s="53"/>
      <c r="P26" s="42"/>
      <c r="Q26" s="41"/>
      <c r="R26" s="41"/>
      <c r="S26" s="43"/>
      <c r="T26" s="43"/>
      <c r="U26" s="43"/>
    </row>
    <row r="27" spans="1:21" ht="16.75" customHeight="1" x14ac:dyDescent="0.25">
      <c r="A27" s="45">
        <v>5</v>
      </c>
      <c r="B27" s="46">
        <v>27</v>
      </c>
      <c r="C27" s="47">
        <f>VLOOKUP(B27,[1]список!Print_Area,3)</f>
        <v>10129623508</v>
      </c>
      <c r="D27" s="48" t="str">
        <f>VLOOKUP(B27,[1]список!Print_Area,2)</f>
        <v>КОЗЛОВ Данил</v>
      </c>
      <c r="E27" s="49">
        <f>VLOOKUP(B27,[1]список!Print_Area,4)</f>
        <v>39020</v>
      </c>
      <c r="F27" s="47" t="str">
        <f>VLOOKUP(B27,[1]список!Print_Area,5)</f>
        <v>1 СР</v>
      </c>
      <c r="G27" s="47" t="str">
        <f>VLOOKUP(B27,[1]список!Print_Area,6)</f>
        <v>Удмуртская Республика</v>
      </c>
      <c r="H27" s="50">
        <v>39.229999999999997</v>
      </c>
      <c r="I27" s="51">
        <v>5</v>
      </c>
      <c r="J27" s="50">
        <v>44</v>
      </c>
      <c r="K27" s="50">
        <v>28.5</v>
      </c>
      <c r="L27" s="50">
        <v>44</v>
      </c>
      <c r="M27" s="52"/>
      <c r="N27" s="53"/>
      <c r="P27" s="42"/>
      <c r="Q27" s="41"/>
      <c r="R27" s="41"/>
      <c r="S27" s="43"/>
      <c r="T27" s="43"/>
      <c r="U27" s="43"/>
    </row>
    <row r="28" spans="1:21" ht="16.75" customHeight="1" x14ac:dyDescent="0.25">
      <c r="A28" s="45">
        <v>6</v>
      </c>
      <c r="B28" s="46">
        <v>29</v>
      </c>
      <c r="C28" s="47">
        <f>VLOOKUP(B28,[1]список!Print_Area,3)</f>
        <v>10132173291</v>
      </c>
      <c r="D28" s="48" t="str">
        <f>VLOOKUP(B28,[1]список!Print_Area,2)</f>
        <v>ТРИФОНОВ Артем</v>
      </c>
      <c r="E28" s="49">
        <f>VLOOKUP(B28,[1]список!Print_Area,4)</f>
        <v>39269</v>
      </c>
      <c r="F28" s="47" t="str">
        <f>VLOOKUP(B28,[1]список!Print_Area,5)</f>
        <v>1 СР</v>
      </c>
      <c r="G28" s="47" t="str">
        <f>VLOOKUP(B28,[1]список!Print_Area,6)</f>
        <v>Московская область</v>
      </c>
      <c r="H28" s="50">
        <v>34.479999999999997</v>
      </c>
      <c r="I28" s="51">
        <v>8</v>
      </c>
      <c r="J28" s="50">
        <v>43.5</v>
      </c>
      <c r="K28" s="50">
        <v>22.75</v>
      </c>
      <c r="L28" s="50">
        <v>43.5</v>
      </c>
      <c r="M28" s="52"/>
      <c r="N28" s="53"/>
      <c r="P28" s="42"/>
      <c r="Q28" s="41"/>
      <c r="R28" s="41"/>
      <c r="S28" s="43"/>
      <c r="T28" s="43"/>
      <c r="U28" s="43"/>
    </row>
    <row r="29" spans="1:21" ht="16.75" customHeight="1" x14ac:dyDescent="0.25">
      <c r="A29" s="45">
        <v>7</v>
      </c>
      <c r="B29" s="46">
        <v>31</v>
      </c>
      <c r="C29" s="47">
        <f>VLOOKUP(B29,[1]список!Print_Area,3)</f>
        <v>10140571875</v>
      </c>
      <c r="D29" s="48" t="str">
        <f>VLOOKUP(B29,[1]список!Print_Area,2)</f>
        <v>ФЕДОРОВ Максим</v>
      </c>
      <c r="E29" s="49">
        <f>VLOOKUP(B29,[1]список!Print_Area,4)</f>
        <v>39304</v>
      </c>
      <c r="F29" s="47" t="str">
        <f>VLOOKUP(B29,[1]список!Print_Area,5)</f>
        <v>1 СР</v>
      </c>
      <c r="G29" s="47" t="str">
        <f>VLOOKUP(B29,[1]список!Print_Area,6)</f>
        <v>Санкт-Петербург</v>
      </c>
      <c r="H29" s="50">
        <v>34.85</v>
      </c>
      <c r="I29" s="51">
        <v>7</v>
      </c>
      <c r="J29" s="50">
        <v>2</v>
      </c>
      <c r="K29" s="50">
        <v>31.04</v>
      </c>
      <c r="L29" s="50">
        <v>31.04</v>
      </c>
      <c r="M29" s="52"/>
      <c r="N29" s="53"/>
      <c r="P29" s="42"/>
      <c r="Q29" s="41"/>
      <c r="R29" s="41"/>
      <c r="S29" s="43"/>
      <c r="T29" s="43"/>
      <c r="U29" s="43"/>
    </row>
    <row r="30" spans="1:21" ht="16.75" customHeight="1" x14ac:dyDescent="0.25">
      <c r="A30" s="45">
        <v>8</v>
      </c>
      <c r="B30" s="46">
        <v>23</v>
      </c>
      <c r="C30" s="47">
        <f>VLOOKUP(B30,[1]список!Print_Area,3)</f>
        <v>10120373142</v>
      </c>
      <c r="D30" s="48" t="str">
        <f>VLOOKUP(B30,[1]список!Print_Area,2)</f>
        <v>ЦЫРЕНЩИКОВ Матвей</v>
      </c>
      <c r="E30" s="49">
        <f>VLOOKUP(B30,[1]список!Print_Area,4)</f>
        <v>38742</v>
      </c>
      <c r="F30" s="47" t="str">
        <f>VLOOKUP(B30,[1]список!Print_Area,5)</f>
        <v>1 СР</v>
      </c>
      <c r="G30" s="47" t="str">
        <f>VLOOKUP(B30,[1]список!Print_Area,6)</f>
        <v>Свердловская область</v>
      </c>
      <c r="H30" s="50">
        <v>46.95</v>
      </c>
      <c r="I30" s="51">
        <v>4</v>
      </c>
      <c r="J30" s="50">
        <v>18.5</v>
      </c>
      <c r="K30" s="50">
        <v>19.329999999999998</v>
      </c>
      <c r="L30" s="50">
        <v>19.329999999999998</v>
      </c>
      <c r="M30" s="52"/>
      <c r="N30" s="53"/>
      <c r="P30" s="42"/>
      <c r="Q30" s="41"/>
      <c r="R30" s="41"/>
      <c r="S30" s="43"/>
      <c r="T30" s="43"/>
      <c r="U30" s="43"/>
    </row>
    <row r="31" spans="1:21" ht="16.75" customHeight="1" x14ac:dyDescent="0.25">
      <c r="A31" s="45">
        <v>9</v>
      </c>
      <c r="B31" s="46">
        <v>32</v>
      </c>
      <c r="C31" s="47">
        <f>VLOOKUP(B31,[1]список!Print_Area,3)</f>
        <v>10130580269</v>
      </c>
      <c r="D31" s="48" t="str">
        <f>VLOOKUP(B31,[1]список!Print_Area,2)</f>
        <v>ЗОЛЬНИКОВ Родион</v>
      </c>
      <c r="E31" s="49">
        <f>VLOOKUP(B31,[1]список!Print_Area,4)</f>
        <v>39402</v>
      </c>
      <c r="F31" s="47" t="str">
        <f>VLOOKUP(B31,[1]список!Print_Area,5)</f>
        <v>КМС</v>
      </c>
      <c r="G31" s="47" t="str">
        <f>VLOOKUP(B31,[1]список!Print_Area,6)</f>
        <v>Тюменская область</v>
      </c>
      <c r="H31" s="50">
        <v>30.03</v>
      </c>
      <c r="I31" s="51">
        <v>9</v>
      </c>
      <c r="J31" s="50"/>
      <c r="K31" s="50"/>
      <c r="L31" s="50"/>
      <c r="M31" s="52"/>
      <c r="N31" s="53"/>
      <c r="P31" s="42"/>
      <c r="Q31" s="41"/>
      <c r="R31" s="41"/>
      <c r="S31" s="43"/>
      <c r="T31" s="43"/>
      <c r="U31" s="43"/>
    </row>
    <row r="32" spans="1:21" ht="16.75" customHeight="1" x14ac:dyDescent="0.25">
      <c r="A32" s="45">
        <v>10</v>
      </c>
      <c r="B32" s="46">
        <v>28</v>
      </c>
      <c r="C32" s="47">
        <f>VLOOKUP(B32,[1]список!Print_Area,3)</f>
        <v>10134127338</v>
      </c>
      <c r="D32" s="48" t="str">
        <f>VLOOKUP(B32,[1]список!Print_Area,2)</f>
        <v>СЕМИЛЕТНИКОВ Глеб</v>
      </c>
      <c r="E32" s="49">
        <f>VLOOKUP(B32,[1]список!Print_Area,4)</f>
        <v>39239</v>
      </c>
      <c r="F32" s="47" t="str">
        <f>VLOOKUP(B32,[1]список!Print_Area,5)</f>
        <v>1 СР</v>
      </c>
      <c r="G32" s="47" t="str">
        <f>VLOOKUP(B32,[1]список!Print_Area,6)</f>
        <v>Московская область</v>
      </c>
      <c r="H32" s="50">
        <v>20.5</v>
      </c>
      <c r="I32" s="51">
        <v>10</v>
      </c>
      <c r="J32" s="50"/>
      <c r="K32" s="50"/>
      <c r="L32" s="50"/>
      <c r="M32" s="52"/>
      <c r="N32" s="53"/>
      <c r="P32" s="42"/>
      <c r="Q32" s="41"/>
      <c r="R32" s="41"/>
      <c r="S32" s="43"/>
      <c r="T32" s="43"/>
      <c r="U32" s="43"/>
    </row>
    <row r="33" spans="1:21" ht="7.5" customHeight="1" thickBot="1" x14ac:dyDescent="0.35">
      <c r="A33" s="54"/>
      <c r="B33" s="55"/>
      <c r="C33" s="54"/>
      <c r="D33" s="56"/>
      <c r="E33" s="57"/>
      <c r="F33" s="58"/>
      <c r="G33" s="57"/>
      <c r="H33" s="59"/>
      <c r="I33" s="60"/>
      <c r="J33" s="60"/>
      <c r="K33" s="60"/>
      <c r="L33" s="59"/>
      <c r="M33" s="60"/>
      <c r="N33" s="60"/>
      <c r="P33" s="42"/>
      <c r="Q33" s="41"/>
      <c r="R33" s="41"/>
      <c r="S33" s="43"/>
      <c r="T33" s="43"/>
      <c r="U33" s="43"/>
    </row>
    <row r="34" spans="1:21" ht="15" thickTop="1" x14ac:dyDescent="0.25">
      <c r="A34" s="111" t="s">
        <v>42</v>
      </c>
      <c r="B34" s="112"/>
      <c r="C34" s="112"/>
      <c r="D34" s="112"/>
      <c r="E34" s="61"/>
      <c r="F34" s="61"/>
      <c r="G34" s="112" t="s">
        <v>43</v>
      </c>
      <c r="H34" s="112"/>
      <c r="I34" s="112"/>
      <c r="J34" s="112"/>
      <c r="K34" s="112"/>
      <c r="L34" s="112"/>
      <c r="M34" s="112"/>
      <c r="N34" s="113"/>
      <c r="P34" s="42"/>
      <c r="Q34" s="41"/>
      <c r="R34" s="41"/>
      <c r="S34" s="43"/>
      <c r="T34" s="43"/>
      <c r="U34" s="43"/>
    </row>
    <row r="35" spans="1:21" ht="14.5" x14ac:dyDescent="0.25">
      <c r="A35" s="62" t="s">
        <v>44</v>
      </c>
      <c r="B35" s="63"/>
      <c r="C35" s="64"/>
      <c r="D35" s="65"/>
      <c r="E35" s="66"/>
      <c r="F35" s="66"/>
      <c r="G35" s="67" t="s">
        <v>45</v>
      </c>
      <c r="H35" s="68" cm="1">
        <f t="array" ref="H35">SUM(1/COUNTIF(G23:G32,G23:G32))</f>
        <v>6</v>
      </c>
      <c r="I35" s="69"/>
      <c r="J35" s="70"/>
      <c r="K35" s="70"/>
      <c r="L35" s="71"/>
      <c r="M35" s="67" t="s">
        <v>46</v>
      </c>
      <c r="N35" s="72">
        <f>COUNTIF(F$21:F128,"ЗМС")</f>
        <v>0</v>
      </c>
      <c r="P35" s="42"/>
      <c r="Q35" s="41"/>
      <c r="R35" s="41"/>
      <c r="S35" s="43"/>
      <c r="T35" s="43"/>
      <c r="U35" s="43"/>
    </row>
    <row r="36" spans="1:21" ht="14.5" x14ac:dyDescent="0.25">
      <c r="A36" s="62" t="s">
        <v>47</v>
      </c>
      <c r="B36" s="63"/>
      <c r="C36" s="73"/>
      <c r="D36" s="65"/>
      <c r="E36" s="74"/>
      <c r="F36" s="74"/>
      <c r="G36" s="67" t="s">
        <v>48</v>
      </c>
      <c r="H36" s="75">
        <v>10</v>
      </c>
      <c r="I36" s="76"/>
      <c r="J36" s="77"/>
      <c r="K36" s="77"/>
      <c r="L36" s="78"/>
      <c r="M36" s="67" t="s">
        <v>49</v>
      </c>
      <c r="N36" s="72">
        <f>COUNTIF(F$21:F128,"МСМК")</f>
        <v>0</v>
      </c>
      <c r="P36" s="42"/>
      <c r="Q36" s="41"/>
      <c r="R36" s="41"/>
      <c r="S36" s="43"/>
      <c r="T36" s="43"/>
      <c r="U36" s="43"/>
    </row>
    <row r="37" spans="1:21" ht="14.5" x14ac:dyDescent="0.25">
      <c r="A37" s="62" t="s">
        <v>50</v>
      </c>
      <c r="B37" s="63"/>
      <c r="C37" s="63"/>
      <c r="D37" s="65"/>
      <c r="E37" s="74"/>
      <c r="F37" s="74"/>
      <c r="G37" s="67" t="s">
        <v>51</v>
      </c>
      <c r="H37" s="75">
        <v>10</v>
      </c>
      <c r="I37" s="76"/>
      <c r="J37" s="77"/>
      <c r="K37" s="77"/>
      <c r="L37" s="78"/>
      <c r="M37" s="67" t="s">
        <v>52</v>
      </c>
      <c r="N37" s="72">
        <f>COUNTIF(F$21:F50,"МС")</f>
        <v>0</v>
      </c>
      <c r="P37" s="42"/>
      <c r="Q37" s="41"/>
      <c r="R37" s="41"/>
      <c r="S37" s="43"/>
      <c r="T37" s="43"/>
      <c r="U37" s="43"/>
    </row>
    <row r="38" spans="1:21" ht="14.5" x14ac:dyDescent="0.25">
      <c r="A38" s="62" t="s">
        <v>53</v>
      </c>
      <c r="B38" s="63"/>
      <c r="C38" s="63"/>
      <c r="D38" s="65"/>
      <c r="E38" s="74"/>
      <c r="F38" s="74"/>
      <c r="G38" s="67" t="s">
        <v>54</v>
      </c>
      <c r="H38" s="75">
        <f>COUNT(A12:A32)</f>
        <v>10</v>
      </c>
      <c r="I38" s="76"/>
      <c r="J38" s="77"/>
      <c r="K38" s="77"/>
      <c r="L38" s="78"/>
      <c r="M38" s="67" t="s">
        <v>55</v>
      </c>
      <c r="N38" s="72">
        <f>COUNTIF(F$20:F50,"КМС")</f>
        <v>5</v>
      </c>
      <c r="P38" s="42"/>
      <c r="Q38" s="41"/>
      <c r="R38" s="41"/>
      <c r="S38" s="43"/>
      <c r="T38" s="43"/>
      <c r="U38" s="43"/>
    </row>
    <row r="39" spans="1:21" ht="14.5" x14ac:dyDescent="0.25">
      <c r="A39" s="79"/>
      <c r="B39" s="63"/>
      <c r="C39" s="63"/>
      <c r="D39" s="65"/>
      <c r="G39" s="67" t="s">
        <v>56</v>
      </c>
      <c r="H39" s="75">
        <f>COUNTIF(A12:A32,"НФ")</f>
        <v>0</v>
      </c>
      <c r="I39" s="76"/>
      <c r="J39" s="77"/>
      <c r="K39" s="77"/>
      <c r="L39" s="78"/>
      <c r="M39" s="67" t="s">
        <v>57</v>
      </c>
      <c r="N39" s="72">
        <f>COUNTIF(F$23:F127,"1 СР")</f>
        <v>5</v>
      </c>
      <c r="P39" s="42"/>
      <c r="Q39" s="41"/>
      <c r="R39" s="41"/>
      <c r="S39" s="43"/>
      <c r="T39" s="43"/>
      <c r="U39" s="43"/>
    </row>
    <row r="40" spans="1:21" ht="14.5" x14ac:dyDescent="0.25">
      <c r="A40" s="80"/>
      <c r="B40" s="32"/>
      <c r="C40" s="31"/>
      <c r="D40" s="65"/>
      <c r="G40" s="67" t="s">
        <v>58</v>
      </c>
      <c r="H40" s="75">
        <f>COUNTIF(A12:A32,"ДСКВ")</f>
        <v>0</v>
      </c>
      <c r="I40" s="76"/>
      <c r="J40" s="77"/>
      <c r="K40" s="77"/>
      <c r="L40" s="78"/>
      <c r="M40" s="67" t="s">
        <v>59</v>
      </c>
      <c r="N40" s="72">
        <f>COUNTIF(F$23:F127,"2 СР")</f>
        <v>0</v>
      </c>
    </row>
    <row r="41" spans="1:21" ht="14.5" x14ac:dyDescent="0.25">
      <c r="A41" s="81"/>
      <c r="B41" s="63"/>
      <c r="C41" s="63"/>
      <c r="D41" s="65"/>
      <c r="E41" s="74"/>
      <c r="F41" s="74"/>
      <c r="G41" s="67" t="s">
        <v>60</v>
      </c>
      <c r="H41" s="75">
        <f>COUNTIF(A12:A32,"НС")</f>
        <v>0</v>
      </c>
      <c r="I41" s="82"/>
      <c r="J41" s="83"/>
      <c r="K41" s="83"/>
      <c r="L41" s="84"/>
      <c r="M41" s="67" t="s">
        <v>61</v>
      </c>
      <c r="N41" s="72">
        <f>COUNTIF(F$23:F127,"3 СР")</f>
        <v>0</v>
      </c>
    </row>
    <row r="42" spans="1:21" ht="5.25" customHeight="1" x14ac:dyDescent="0.25">
      <c r="A42" s="81"/>
      <c r="B42" s="63"/>
      <c r="C42" s="63"/>
      <c r="D42" s="63"/>
      <c r="E42" s="63"/>
      <c r="F42" s="63"/>
      <c r="G42" s="32"/>
      <c r="H42" s="85"/>
      <c r="I42" s="85"/>
      <c r="J42" s="85"/>
      <c r="K42" s="85"/>
      <c r="L42" s="85"/>
      <c r="M42" s="86"/>
      <c r="N42" s="87"/>
    </row>
    <row r="43" spans="1:21" ht="15.5" x14ac:dyDescent="0.25">
      <c r="A43" s="88"/>
      <c r="B43" s="89"/>
      <c r="C43" s="89"/>
      <c r="D43" s="114" t="s">
        <v>62</v>
      </c>
      <c r="E43" s="114"/>
      <c r="F43" s="114"/>
      <c r="G43" s="114" t="s">
        <v>63</v>
      </c>
      <c r="H43" s="114"/>
      <c r="I43" s="114"/>
      <c r="J43" s="90"/>
      <c r="K43" s="90"/>
      <c r="L43" s="114" t="str">
        <f>A19</f>
        <v>СУДЬЯ НА ФИНИШЕ:</v>
      </c>
      <c r="M43" s="114"/>
      <c r="N43" s="115"/>
    </row>
    <row r="44" spans="1:21" x14ac:dyDescent="0.2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21" x14ac:dyDescent="0.25">
      <c r="A45" s="91"/>
      <c r="D45" s="92"/>
      <c r="E45" s="92"/>
      <c r="F45" s="92"/>
      <c r="G45" s="92"/>
      <c r="H45" s="35"/>
      <c r="I45" s="92"/>
      <c r="J45" s="92"/>
      <c r="K45" s="92"/>
      <c r="L45" s="35"/>
      <c r="M45" s="92"/>
      <c r="N45" s="93"/>
    </row>
    <row r="46" spans="1:21" x14ac:dyDescent="0.25">
      <c r="A46" s="91"/>
      <c r="D46" s="92"/>
      <c r="E46" s="92"/>
      <c r="F46" s="92"/>
      <c r="G46" s="92"/>
      <c r="H46" s="35"/>
      <c r="I46" s="92"/>
      <c r="J46" s="92"/>
      <c r="K46" s="92"/>
      <c r="L46" s="35"/>
      <c r="M46" s="92"/>
      <c r="N46" s="93"/>
    </row>
    <row r="47" spans="1:21" x14ac:dyDescent="0.25">
      <c r="A47" s="91"/>
      <c r="D47" s="92"/>
      <c r="E47" s="92"/>
      <c r="F47" s="92"/>
      <c r="G47" s="92"/>
      <c r="H47" s="35"/>
      <c r="I47" s="92"/>
      <c r="J47" s="92"/>
      <c r="K47" s="92"/>
      <c r="L47" s="35"/>
      <c r="M47" s="92"/>
      <c r="N47" s="93"/>
    </row>
    <row r="48" spans="1:21" x14ac:dyDescent="0.25">
      <c r="A48" s="91"/>
      <c r="D48" s="92"/>
      <c r="E48" s="92"/>
      <c r="F48" s="92"/>
      <c r="G48" s="92"/>
      <c r="H48" s="35"/>
      <c r="I48" s="92"/>
      <c r="J48" s="92"/>
      <c r="K48" s="92"/>
      <c r="L48" s="35"/>
      <c r="M48" s="92"/>
      <c r="N48" s="93"/>
    </row>
    <row r="49" spans="1:21" s="97" customFormat="1" ht="13.75" customHeight="1" thickBot="1" x14ac:dyDescent="0.3">
      <c r="A49" s="94"/>
      <c r="B49" s="95"/>
      <c r="C49" s="95"/>
      <c r="D49" s="107" t="str">
        <f>G17</f>
        <v xml:space="preserve">БОЧАНОВ В.А. (ВК, г. ОМСК) </v>
      </c>
      <c r="E49" s="107"/>
      <c r="F49" s="107"/>
      <c r="G49" s="107" t="str">
        <f>G18</f>
        <v>СЛАБКОВСКАЯ В.Н. ( ВК, г. ОМСК)</v>
      </c>
      <c r="H49" s="107"/>
      <c r="I49" s="107"/>
      <c r="J49" s="96"/>
      <c r="K49" s="96"/>
      <c r="L49" s="107" t="str">
        <f>G19</f>
        <v xml:space="preserve">МАЛАХОВ Р.А. (1К, г. ИЖЕВСК) </v>
      </c>
      <c r="M49" s="107"/>
      <c r="N49" s="108"/>
      <c r="S49" s="98"/>
      <c r="T49" s="98"/>
      <c r="U49" s="98"/>
    </row>
    <row r="50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34:D34"/>
    <mergeCell ref="G34:N34"/>
    <mergeCell ref="D43:F43"/>
    <mergeCell ref="G43:I43"/>
    <mergeCell ref="L43:N43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44:E44"/>
    <mergeCell ref="F44:N44"/>
    <mergeCell ref="D49:F49"/>
    <mergeCell ref="G49:I49"/>
    <mergeCell ref="L49:N49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6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BDA82-9ADF-41E3-BE9B-1FAD3331872A}">
  <sheetPr>
    <tabColor rgb="FFFF0000"/>
    <pageSetUpPr fitToPage="1"/>
  </sheetPr>
  <dimension ref="A1:U41"/>
  <sheetViews>
    <sheetView view="pageBreakPreview" topLeftCell="A16" zoomScale="80" zoomScaleNormal="50" zoomScaleSheetLayoutView="80" workbookViewId="0">
      <selection activeCell="A14" sqref="A14:D14"/>
    </sheetView>
  </sheetViews>
  <sheetFormatPr defaultColWidth="9.08984375" defaultRowHeight="13" x14ac:dyDescent="0.25"/>
  <cols>
    <col min="1" max="1" width="7" style="4" customWidth="1"/>
    <col min="2" max="2" width="7.81640625" style="92" customWidth="1"/>
    <col min="3" max="3" width="15.90625" style="92" customWidth="1"/>
    <col min="4" max="4" width="22.26953125" style="4" customWidth="1"/>
    <col min="5" max="5" width="14" style="4" customWidth="1"/>
    <col min="6" max="6" width="8.81640625" style="4" customWidth="1"/>
    <col min="7" max="7" width="33.90625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81640625" style="4" customWidth="1"/>
    <col min="14" max="14" width="11.632812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2"/>
    </row>
    <row r="2" spans="1:21" s="3" customFormat="1" ht="20" customHeight="1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2"/>
    </row>
    <row r="3" spans="1:21" s="3" customFormat="1" ht="20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/>
      <c r="P3" s="2"/>
    </row>
    <row r="4" spans="1:21" ht="20" customHeight="1" x14ac:dyDescent="0.2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21" ht="20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Q5" s="3"/>
    </row>
    <row r="6" spans="1:21" s="6" customFormat="1" ht="20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S7" s="7"/>
      <c r="T7" s="7"/>
      <c r="U7" s="7"/>
    </row>
    <row r="8" spans="1:21" s="6" customFormat="1" ht="20" customHeight="1" thickBot="1" x14ac:dyDescent="0.3">
      <c r="A8" s="142" t="s">
        <v>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S8" s="7"/>
      <c r="T8" s="7"/>
      <c r="U8" s="7"/>
    </row>
    <row r="9" spans="1:21" ht="20" customHeight="1" thickTop="1" x14ac:dyDescent="0.25">
      <c r="A9" s="143" t="s">
        <v>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</row>
    <row r="10" spans="1:21" ht="20" customHeight="1" x14ac:dyDescent="0.25">
      <c r="A10" s="146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21" ht="20" customHeight="1" x14ac:dyDescent="0.25">
      <c r="A11" s="146" t="s">
        <v>64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21" ht="7.5" customHeigh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1:21" ht="15.5" x14ac:dyDescent="0.25">
      <c r="A13" s="127" t="s">
        <v>9</v>
      </c>
      <c r="B13" s="128"/>
      <c r="C13" s="128"/>
      <c r="D13" s="128"/>
      <c r="E13" s="8"/>
      <c r="F13" s="8"/>
      <c r="G13" s="9" t="s">
        <v>10</v>
      </c>
      <c r="H13" s="10" t="s">
        <v>14</v>
      </c>
      <c r="I13" s="8"/>
      <c r="J13" s="8"/>
      <c r="K13" s="8"/>
      <c r="L13" s="10"/>
      <c r="M13" s="11"/>
      <c r="N13" s="12" t="s">
        <v>12</v>
      </c>
    </row>
    <row r="14" spans="1:21" ht="15.5" x14ac:dyDescent="0.25">
      <c r="A14" s="129" t="s">
        <v>70</v>
      </c>
      <c r="B14" s="130"/>
      <c r="C14" s="130"/>
      <c r="D14" s="130"/>
      <c r="E14" s="13"/>
      <c r="F14" s="13"/>
      <c r="G14" s="14" t="s">
        <v>13</v>
      </c>
      <c r="H14" s="15" t="s">
        <v>65</v>
      </c>
      <c r="I14" s="13"/>
      <c r="J14" s="13"/>
      <c r="K14" s="13"/>
      <c r="L14" s="15"/>
      <c r="M14" s="16"/>
      <c r="N14" s="17" t="s">
        <v>15</v>
      </c>
    </row>
    <row r="15" spans="1:21" ht="14.5" x14ac:dyDescent="0.25">
      <c r="A15" s="131" t="s">
        <v>16</v>
      </c>
      <c r="B15" s="132"/>
      <c r="C15" s="132"/>
      <c r="D15" s="132"/>
      <c r="E15" s="132"/>
      <c r="F15" s="132"/>
      <c r="G15" s="133"/>
      <c r="H15" s="134" t="s">
        <v>17</v>
      </c>
      <c r="I15" s="132"/>
      <c r="J15" s="132"/>
      <c r="K15" s="132"/>
      <c r="L15" s="132"/>
      <c r="M15" s="132"/>
      <c r="N15" s="135"/>
    </row>
    <row r="16" spans="1:21" ht="14.5" x14ac:dyDescent="0.25">
      <c r="A16" s="18" t="s">
        <v>18</v>
      </c>
      <c r="B16" s="19"/>
      <c r="C16" s="19"/>
      <c r="D16" s="20"/>
      <c r="E16" s="21"/>
      <c r="F16" s="20"/>
      <c r="G16" s="22"/>
      <c r="H16" s="136" t="s">
        <v>19</v>
      </c>
      <c r="I16" s="137"/>
      <c r="J16" s="137"/>
      <c r="K16" s="137"/>
      <c r="L16" s="137"/>
      <c r="M16" s="137"/>
      <c r="N16" s="138"/>
    </row>
    <row r="17" spans="1:21" ht="14.5" x14ac:dyDescent="0.35">
      <c r="A17" s="18" t="s">
        <v>20</v>
      </c>
      <c r="B17" s="19"/>
      <c r="C17" s="19"/>
      <c r="D17" s="23"/>
      <c r="E17" s="21"/>
      <c r="F17" s="20"/>
      <c r="G17" s="24" t="s">
        <v>21</v>
      </c>
      <c r="H17" s="25" t="s">
        <v>22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23</v>
      </c>
      <c r="B18" s="19"/>
      <c r="C18" s="19"/>
      <c r="D18" s="23"/>
      <c r="E18" s="21"/>
      <c r="F18" s="20"/>
      <c r="G18" s="30" t="s">
        <v>24</v>
      </c>
      <c r="H18" s="25" t="s">
        <v>25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26</v>
      </c>
      <c r="B19" s="31"/>
      <c r="C19" s="31"/>
      <c r="D19" s="32"/>
      <c r="E19" s="32"/>
      <c r="F19" s="32"/>
      <c r="G19" s="24" t="s">
        <v>27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39" t="s">
        <v>28</v>
      </c>
      <c r="B21" s="116" t="s">
        <v>29</v>
      </c>
      <c r="C21" s="116" t="s">
        <v>30</v>
      </c>
      <c r="D21" s="116" t="s">
        <v>31</v>
      </c>
      <c r="E21" s="116" t="s">
        <v>32</v>
      </c>
      <c r="F21" s="116" t="s">
        <v>33</v>
      </c>
      <c r="G21" s="116" t="s">
        <v>34</v>
      </c>
      <c r="H21" s="118" t="s">
        <v>35</v>
      </c>
      <c r="I21" s="119"/>
      <c r="J21" s="122" t="s">
        <v>36</v>
      </c>
      <c r="K21" s="122"/>
      <c r="L21" s="123" t="s">
        <v>37</v>
      </c>
      <c r="M21" s="125" t="s">
        <v>38</v>
      </c>
      <c r="N21" s="109" t="s">
        <v>39</v>
      </c>
      <c r="P21" s="42"/>
      <c r="S21" s="43"/>
      <c r="T21" s="43"/>
      <c r="U21" s="43"/>
    </row>
    <row r="22" spans="1:21" s="41" customFormat="1" ht="17.25" customHeight="1" x14ac:dyDescent="0.25">
      <c r="A22" s="140"/>
      <c r="B22" s="117"/>
      <c r="C22" s="117"/>
      <c r="D22" s="117"/>
      <c r="E22" s="117"/>
      <c r="F22" s="117"/>
      <c r="G22" s="117"/>
      <c r="H22" s="120"/>
      <c r="I22" s="121"/>
      <c r="J22" s="44" t="s">
        <v>40</v>
      </c>
      <c r="K22" s="44" t="s">
        <v>41</v>
      </c>
      <c r="L22" s="124"/>
      <c r="M22" s="126"/>
      <c r="N22" s="110"/>
      <c r="P22" s="42"/>
      <c r="S22" s="43"/>
      <c r="T22" s="43"/>
      <c r="U22" s="43"/>
    </row>
    <row r="23" spans="1:21" s="101" customFormat="1" ht="16.75" customHeight="1" x14ac:dyDescent="0.25">
      <c r="A23" s="45">
        <v>1</v>
      </c>
      <c r="B23" s="46">
        <v>18</v>
      </c>
      <c r="C23" s="47">
        <f>VLOOKUP(B23,[1]список!Print_Area,3)</f>
        <v>10114985400</v>
      </c>
      <c r="D23" s="48" t="str">
        <f>VLOOKUP(B23,[1]список!Print_Area,2)</f>
        <v>СИЛЕНКО София</v>
      </c>
      <c r="E23" s="49">
        <f>VLOOKUP(B23,[1]список!Print_Area,4)</f>
        <v>39307</v>
      </c>
      <c r="F23" s="47" t="str">
        <f>VLOOKUP(B23,[1]список!Print_Area,5)</f>
        <v>КМС</v>
      </c>
      <c r="G23" s="47" t="str">
        <f>VLOOKUP(B23,[1]список!Print_Area,6)</f>
        <v>Республика Крым - г. Севастополь</v>
      </c>
      <c r="H23" s="50"/>
      <c r="I23" s="51"/>
      <c r="J23" s="50">
        <v>38</v>
      </c>
      <c r="K23" s="50">
        <v>40</v>
      </c>
      <c r="L23" s="50">
        <v>40</v>
      </c>
      <c r="M23" s="99"/>
      <c r="N23" s="100"/>
      <c r="Q23" s="102"/>
      <c r="R23" s="102"/>
      <c r="S23" s="103"/>
      <c r="T23" s="103"/>
      <c r="U23" s="103"/>
    </row>
    <row r="24" spans="1:21" ht="7.5" customHeight="1" thickBot="1" x14ac:dyDescent="0.35">
      <c r="A24" s="54"/>
      <c r="B24" s="55"/>
      <c r="C24" s="54"/>
      <c r="D24" s="56"/>
      <c r="E24" s="57"/>
      <c r="F24" s="58"/>
      <c r="G24" s="57"/>
      <c r="H24" s="59"/>
      <c r="I24" s="60"/>
      <c r="J24" s="60"/>
      <c r="K24" s="60"/>
      <c r="L24" s="59"/>
      <c r="M24" s="60"/>
      <c r="N24" s="60"/>
      <c r="P24" s="42"/>
      <c r="Q24" s="41"/>
      <c r="R24" s="41"/>
      <c r="S24" s="43"/>
      <c r="T24" s="43"/>
      <c r="U24" s="43"/>
    </row>
    <row r="25" spans="1:21" ht="15" thickTop="1" x14ac:dyDescent="0.25">
      <c r="A25" s="111" t="s">
        <v>42</v>
      </c>
      <c r="B25" s="112"/>
      <c r="C25" s="112"/>
      <c r="D25" s="112"/>
      <c r="E25" s="61"/>
      <c r="F25" s="61"/>
      <c r="G25" s="112" t="s">
        <v>43</v>
      </c>
      <c r="H25" s="112"/>
      <c r="I25" s="112"/>
      <c r="J25" s="112"/>
      <c r="K25" s="112"/>
      <c r="L25" s="112"/>
      <c r="M25" s="112"/>
      <c r="N25" s="113"/>
      <c r="P25" s="42"/>
      <c r="Q25" s="41"/>
      <c r="R25" s="41"/>
      <c r="S25" s="43"/>
      <c r="T25" s="43"/>
      <c r="U25" s="43"/>
    </row>
    <row r="26" spans="1:21" ht="14.5" x14ac:dyDescent="0.25">
      <c r="A26" s="62" t="s">
        <v>44</v>
      </c>
      <c r="B26" s="63"/>
      <c r="C26" s="64"/>
      <c r="D26" s="65"/>
      <c r="E26" s="66"/>
      <c r="F26" s="66"/>
      <c r="G26" s="67" t="s">
        <v>45</v>
      </c>
      <c r="H26" s="68">
        <f t="array" ref="H26">SUM(1/COUNTIF(G23:G23,G23:G23))</f>
        <v>1</v>
      </c>
      <c r="I26" s="69"/>
      <c r="J26" s="70"/>
      <c r="K26" s="70"/>
      <c r="L26" s="71"/>
      <c r="M26" s="67" t="s">
        <v>46</v>
      </c>
      <c r="N26" s="72">
        <f>COUNTIF(F$21:F120,"ЗМС")</f>
        <v>0</v>
      </c>
      <c r="P26" s="42"/>
      <c r="Q26" s="41"/>
      <c r="R26" s="41"/>
      <c r="S26" s="43"/>
      <c r="T26" s="43"/>
      <c r="U26" s="43"/>
    </row>
    <row r="27" spans="1:21" ht="14.5" x14ac:dyDescent="0.25">
      <c r="A27" s="62" t="s">
        <v>47</v>
      </c>
      <c r="B27" s="63"/>
      <c r="C27" s="73"/>
      <c r="D27" s="65"/>
      <c r="E27" s="74"/>
      <c r="F27" s="74"/>
      <c r="G27" s="67" t="s">
        <v>48</v>
      </c>
      <c r="H27" s="75">
        <v>1</v>
      </c>
      <c r="I27" s="76"/>
      <c r="J27" s="77"/>
      <c r="K27" s="77"/>
      <c r="L27" s="78"/>
      <c r="M27" s="67" t="s">
        <v>49</v>
      </c>
      <c r="N27" s="72">
        <f>COUNTIF(F$21:F120,"МСМК")</f>
        <v>0</v>
      </c>
      <c r="P27" s="42"/>
      <c r="Q27" s="41"/>
      <c r="R27" s="41"/>
      <c r="S27" s="43"/>
      <c r="T27" s="43"/>
      <c r="U27" s="43"/>
    </row>
    <row r="28" spans="1:21" ht="14.5" x14ac:dyDescent="0.25">
      <c r="A28" s="62" t="s">
        <v>50</v>
      </c>
      <c r="B28" s="63"/>
      <c r="C28" s="63"/>
      <c r="D28" s="65"/>
      <c r="E28" s="74"/>
      <c r="F28" s="74"/>
      <c r="G28" s="67" t="s">
        <v>51</v>
      </c>
      <c r="H28" s="75">
        <v>1</v>
      </c>
      <c r="I28" s="76"/>
      <c r="J28" s="77"/>
      <c r="K28" s="77"/>
      <c r="L28" s="78"/>
      <c r="M28" s="67" t="s">
        <v>52</v>
      </c>
      <c r="N28" s="72">
        <f>COUNTIF(F$21:F41,"МС")</f>
        <v>0</v>
      </c>
      <c r="P28" s="42"/>
      <c r="Q28" s="41"/>
      <c r="R28" s="41"/>
      <c r="S28" s="43"/>
      <c r="T28" s="43"/>
      <c r="U28" s="43"/>
    </row>
    <row r="29" spans="1:21" ht="14.5" x14ac:dyDescent="0.25">
      <c r="A29" s="62" t="s">
        <v>53</v>
      </c>
      <c r="B29" s="63"/>
      <c r="C29" s="63"/>
      <c r="D29" s="65"/>
      <c r="E29" s="74"/>
      <c r="F29" s="74"/>
      <c r="G29" s="67" t="s">
        <v>54</v>
      </c>
      <c r="H29" s="75">
        <f>COUNT(A23:A23)</f>
        <v>1</v>
      </c>
      <c r="I29" s="76"/>
      <c r="J29" s="77"/>
      <c r="K29" s="77"/>
      <c r="L29" s="78"/>
      <c r="M29" s="67" t="s">
        <v>55</v>
      </c>
      <c r="N29" s="72">
        <f>COUNTIF(F$20:F41,"КМС")</f>
        <v>1</v>
      </c>
      <c r="P29" s="42"/>
      <c r="Q29" s="41"/>
      <c r="R29" s="41"/>
      <c r="S29" s="43"/>
      <c r="T29" s="43"/>
      <c r="U29" s="43"/>
    </row>
    <row r="30" spans="1:21" ht="14.5" x14ac:dyDescent="0.25">
      <c r="A30" s="79"/>
      <c r="B30" s="63"/>
      <c r="C30" s="63"/>
      <c r="D30" s="65"/>
      <c r="G30" s="67" t="s">
        <v>56</v>
      </c>
      <c r="H30" s="75">
        <f>COUNTIF(A23:A23,"НФ")</f>
        <v>0</v>
      </c>
      <c r="I30" s="76"/>
      <c r="J30" s="77"/>
      <c r="K30" s="77"/>
      <c r="L30" s="78"/>
      <c r="M30" s="67" t="s">
        <v>57</v>
      </c>
      <c r="N30" s="72">
        <f>COUNTIF(F$23:F119,"1 СР")</f>
        <v>0</v>
      </c>
      <c r="P30" s="42"/>
      <c r="Q30" s="41"/>
      <c r="R30" s="41"/>
      <c r="S30" s="43"/>
      <c r="T30" s="43"/>
      <c r="U30" s="43"/>
    </row>
    <row r="31" spans="1:21" ht="14.5" x14ac:dyDescent="0.25">
      <c r="A31" s="80"/>
      <c r="B31" s="32"/>
      <c r="C31" s="31"/>
      <c r="D31" s="65"/>
      <c r="G31" s="67" t="s">
        <v>58</v>
      </c>
      <c r="H31" s="75">
        <f>COUNTIF(A23:A23,"ДСКВ")</f>
        <v>0</v>
      </c>
      <c r="I31" s="76"/>
      <c r="J31" s="77"/>
      <c r="K31" s="77"/>
      <c r="L31" s="78"/>
      <c r="M31" s="67" t="s">
        <v>59</v>
      </c>
      <c r="N31" s="72">
        <f>COUNTIF(F$23:F119,"2 СР")</f>
        <v>0</v>
      </c>
    </row>
    <row r="32" spans="1:21" ht="14.5" x14ac:dyDescent="0.25">
      <c r="A32" s="81"/>
      <c r="B32" s="63"/>
      <c r="C32" s="63"/>
      <c r="D32" s="65"/>
      <c r="E32" s="74"/>
      <c r="F32" s="74"/>
      <c r="G32" s="67" t="s">
        <v>60</v>
      </c>
      <c r="H32" s="75">
        <f>COUNTIF(A23:A23,"НС")</f>
        <v>0</v>
      </c>
      <c r="I32" s="82"/>
      <c r="J32" s="83"/>
      <c r="K32" s="83"/>
      <c r="L32" s="84"/>
      <c r="M32" s="67" t="s">
        <v>61</v>
      </c>
      <c r="N32" s="72">
        <f>COUNTIF(F$23:F119,"3 СР")</f>
        <v>0</v>
      </c>
    </row>
    <row r="33" spans="1:21" ht="5.25" customHeight="1" x14ac:dyDescent="0.25">
      <c r="A33" s="81"/>
      <c r="B33" s="63"/>
      <c r="C33" s="63"/>
      <c r="D33" s="63"/>
      <c r="E33" s="63"/>
      <c r="F33" s="63"/>
      <c r="G33" s="32"/>
      <c r="H33" s="85"/>
      <c r="I33" s="85"/>
      <c r="J33" s="85"/>
      <c r="K33" s="85"/>
      <c r="L33" s="85"/>
      <c r="M33" s="86"/>
      <c r="N33" s="87"/>
    </row>
    <row r="34" spans="1:21" ht="15.5" x14ac:dyDescent="0.25">
      <c r="A34" s="88"/>
      <c r="B34" s="89"/>
      <c r="C34" s="89"/>
      <c r="D34" s="114" t="s">
        <v>62</v>
      </c>
      <c r="E34" s="114"/>
      <c r="F34" s="114"/>
      <c r="G34" s="114" t="s">
        <v>63</v>
      </c>
      <c r="H34" s="114"/>
      <c r="I34" s="114"/>
      <c r="J34" s="90"/>
      <c r="K34" s="90"/>
      <c r="L34" s="114" t="str">
        <f>A19</f>
        <v>СУДЬЯ НА ФИНИШЕ:</v>
      </c>
      <c r="M34" s="114"/>
      <c r="N34" s="115"/>
    </row>
    <row r="35" spans="1:21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21" x14ac:dyDescent="0.25">
      <c r="A36" s="91"/>
      <c r="D36" s="92"/>
      <c r="E36" s="92"/>
      <c r="F36" s="92"/>
      <c r="G36" s="92"/>
      <c r="H36" s="35"/>
      <c r="I36" s="92"/>
      <c r="J36" s="92"/>
      <c r="K36" s="92"/>
      <c r="L36" s="35"/>
      <c r="M36" s="92"/>
      <c r="N36" s="93"/>
    </row>
    <row r="37" spans="1:21" x14ac:dyDescent="0.25">
      <c r="A37" s="91"/>
      <c r="D37" s="92"/>
      <c r="E37" s="92"/>
      <c r="F37" s="92"/>
      <c r="G37" s="92"/>
      <c r="H37" s="35"/>
      <c r="I37" s="92"/>
      <c r="J37" s="92"/>
      <c r="K37" s="92"/>
      <c r="L37" s="35"/>
      <c r="M37" s="92"/>
      <c r="N37" s="93"/>
    </row>
    <row r="38" spans="1:21" x14ac:dyDescent="0.25">
      <c r="A38" s="91"/>
      <c r="D38" s="92"/>
      <c r="E38" s="92"/>
      <c r="F38" s="92"/>
      <c r="G38" s="92"/>
      <c r="H38" s="35"/>
      <c r="I38" s="92"/>
      <c r="J38" s="92"/>
      <c r="K38" s="92"/>
      <c r="L38" s="35"/>
      <c r="M38" s="92"/>
      <c r="N38" s="93"/>
    </row>
    <row r="39" spans="1:21" x14ac:dyDescent="0.25">
      <c r="A39" s="91"/>
      <c r="D39" s="92"/>
      <c r="E39" s="92"/>
      <c r="F39" s="92"/>
      <c r="G39" s="92"/>
      <c r="H39" s="35"/>
      <c r="I39" s="92"/>
      <c r="J39" s="92"/>
      <c r="K39" s="92"/>
      <c r="L39" s="35"/>
      <c r="M39" s="92"/>
      <c r="N39" s="93"/>
    </row>
    <row r="40" spans="1:21" s="97" customFormat="1" ht="13.75" customHeight="1" thickBot="1" x14ac:dyDescent="0.3">
      <c r="A40" s="94"/>
      <c r="B40" s="95"/>
      <c r="C40" s="95"/>
      <c r="D40" s="107" t="str">
        <f>G17</f>
        <v xml:space="preserve">БОЧАНОВ В.А. (ВК, г. ОМСК) </v>
      </c>
      <c r="E40" s="107"/>
      <c r="F40" s="107"/>
      <c r="G40" s="107" t="str">
        <f>G18</f>
        <v>СЛАБКОВСКАЯ В.Н. ( ВК, г. ОМСК)</v>
      </c>
      <c r="H40" s="107"/>
      <c r="I40" s="107"/>
      <c r="J40" s="96"/>
      <c r="K40" s="96"/>
      <c r="L40" s="107" t="str">
        <f>G19</f>
        <v xml:space="preserve">МАЛАХОВ Р.А. (1К, г. ИЖЕВСК) </v>
      </c>
      <c r="M40" s="107"/>
      <c r="N40" s="108"/>
      <c r="S40" s="98"/>
      <c r="T40" s="98"/>
      <c r="U40" s="98"/>
    </row>
    <row r="41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5:D25"/>
    <mergeCell ref="G25:N25"/>
    <mergeCell ref="D34:F34"/>
    <mergeCell ref="G34:I34"/>
    <mergeCell ref="L34:N34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5:E35"/>
    <mergeCell ref="F35:N35"/>
    <mergeCell ref="D40:F40"/>
    <mergeCell ref="G40:I40"/>
    <mergeCell ref="L40:N40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6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6366-3A37-48C1-A9FA-1E21F04CB0F4}">
  <sheetPr>
    <tabColor rgb="FF002060"/>
    <pageSetUpPr fitToPage="1"/>
  </sheetPr>
  <dimension ref="A1:U42"/>
  <sheetViews>
    <sheetView view="pageBreakPreview" topLeftCell="A16" zoomScale="80" zoomScaleNormal="50" zoomScaleSheetLayoutView="80" workbookViewId="0">
      <selection activeCell="A14" sqref="A14:D14"/>
    </sheetView>
  </sheetViews>
  <sheetFormatPr defaultColWidth="9.08984375" defaultRowHeight="13" x14ac:dyDescent="0.25"/>
  <cols>
    <col min="1" max="1" width="7" style="4" customWidth="1"/>
    <col min="2" max="2" width="7.81640625" style="92" customWidth="1"/>
    <col min="3" max="3" width="16.7265625" style="92" customWidth="1"/>
    <col min="4" max="4" width="26.26953125" style="4" customWidth="1"/>
    <col min="5" max="5" width="15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2"/>
    </row>
    <row r="2" spans="1:21" s="3" customFormat="1" ht="20" customHeight="1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2"/>
    </row>
    <row r="3" spans="1:21" s="3" customFormat="1" ht="20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/>
      <c r="P3" s="2"/>
    </row>
    <row r="4" spans="1:21" ht="20" customHeight="1" x14ac:dyDescent="0.2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21" ht="21.5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Q5" s="3"/>
    </row>
    <row r="6" spans="1:21" s="6" customFormat="1" ht="20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S7" s="7"/>
      <c r="T7" s="7"/>
      <c r="U7" s="7"/>
    </row>
    <row r="8" spans="1:21" s="6" customFormat="1" ht="20" customHeight="1" thickBot="1" x14ac:dyDescent="0.3">
      <c r="A8" s="142" t="s">
        <v>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S8" s="7"/>
      <c r="T8" s="7"/>
      <c r="U8" s="7"/>
    </row>
    <row r="9" spans="1:21" ht="20" customHeight="1" thickTop="1" x14ac:dyDescent="0.25">
      <c r="A9" s="143" t="s">
        <v>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</row>
    <row r="10" spans="1:21" ht="20" customHeight="1" x14ac:dyDescent="0.25">
      <c r="A10" s="146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21" ht="20" customHeight="1" x14ac:dyDescent="0.25">
      <c r="A11" s="146" t="s">
        <v>66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21" ht="7.5" customHeigh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1:21" ht="15.5" x14ac:dyDescent="0.25">
      <c r="A13" s="127" t="s">
        <v>9</v>
      </c>
      <c r="B13" s="128"/>
      <c r="C13" s="128"/>
      <c r="D13" s="128"/>
      <c r="E13" s="8"/>
      <c r="F13" s="8"/>
      <c r="G13" s="9" t="s">
        <v>10</v>
      </c>
      <c r="H13" s="10" t="s">
        <v>14</v>
      </c>
      <c r="I13" s="8"/>
      <c r="J13" s="8"/>
      <c r="K13" s="8"/>
      <c r="L13" s="10"/>
      <c r="M13" s="11"/>
      <c r="N13" s="12" t="s">
        <v>12</v>
      </c>
    </row>
    <row r="14" spans="1:21" ht="15.5" x14ac:dyDescent="0.25">
      <c r="A14" s="129" t="s">
        <v>70</v>
      </c>
      <c r="B14" s="130"/>
      <c r="C14" s="130"/>
      <c r="D14" s="130"/>
      <c r="E14" s="13"/>
      <c r="F14" s="13"/>
      <c r="G14" s="14" t="s">
        <v>13</v>
      </c>
      <c r="H14" s="15" t="s">
        <v>65</v>
      </c>
      <c r="I14" s="13"/>
      <c r="J14" s="13"/>
      <c r="K14" s="13"/>
      <c r="L14" s="15"/>
      <c r="M14" s="16"/>
      <c r="N14" s="17" t="s">
        <v>15</v>
      </c>
    </row>
    <row r="15" spans="1:21" ht="14.5" x14ac:dyDescent="0.25">
      <c r="A15" s="131" t="s">
        <v>16</v>
      </c>
      <c r="B15" s="132"/>
      <c r="C15" s="132"/>
      <c r="D15" s="132"/>
      <c r="E15" s="132"/>
      <c r="F15" s="132"/>
      <c r="G15" s="133"/>
      <c r="H15" s="134" t="s">
        <v>17</v>
      </c>
      <c r="I15" s="132"/>
      <c r="J15" s="132"/>
      <c r="K15" s="132"/>
      <c r="L15" s="132"/>
      <c r="M15" s="132"/>
      <c r="N15" s="135"/>
    </row>
    <row r="16" spans="1:21" ht="14.5" x14ac:dyDescent="0.25">
      <c r="A16" s="18" t="s">
        <v>18</v>
      </c>
      <c r="B16" s="19"/>
      <c r="C16" s="19"/>
      <c r="D16" s="20"/>
      <c r="E16" s="21"/>
      <c r="F16" s="20"/>
      <c r="G16" s="22"/>
      <c r="H16" s="136" t="s">
        <v>67</v>
      </c>
      <c r="I16" s="137"/>
      <c r="J16" s="137"/>
      <c r="K16" s="137"/>
      <c r="L16" s="137"/>
      <c r="M16" s="137"/>
      <c r="N16" s="138"/>
    </row>
    <row r="17" spans="1:21" ht="14.5" x14ac:dyDescent="0.35">
      <c r="A17" s="18" t="s">
        <v>20</v>
      </c>
      <c r="B17" s="19"/>
      <c r="C17" s="19"/>
      <c r="D17" s="23"/>
      <c r="E17" s="21"/>
      <c r="F17" s="20"/>
      <c r="G17" s="24" t="s">
        <v>21</v>
      </c>
      <c r="H17" s="25" t="s">
        <v>22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23</v>
      </c>
      <c r="B18" s="19"/>
      <c r="C18" s="19"/>
      <c r="D18" s="23"/>
      <c r="E18" s="21"/>
      <c r="F18" s="20"/>
      <c r="G18" s="30" t="s">
        <v>24</v>
      </c>
      <c r="H18" s="25" t="s">
        <v>25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26</v>
      </c>
      <c r="B19" s="31"/>
      <c r="C19" s="31"/>
      <c r="D19" s="32"/>
      <c r="E19" s="32"/>
      <c r="F19" s="32"/>
      <c r="G19" s="24" t="s">
        <v>27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39" t="s">
        <v>28</v>
      </c>
      <c r="B21" s="116" t="s">
        <v>29</v>
      </c>
      <c r="C21" s="116" t="s">
        <v>30</v>
      </c>
      <c r="D21" s="116" t="s">
        <v>31</v>
      </c>
      <c r="E21" s="116" t="s">
        <v>32</v>
      </c>
      <c r="F21" s="116" t="s">
        <v>33</v>
      </c>
      <c r="G21" s="116" t="s">
        <v>34</v>
      </c>
      <c r="H21" s="118" t="s">
        <v>35</v>
      </c>
      <c r="I21" s="119"/>
      <c r="J21" s="122" t="s">
        <v>36</v>
      </c>
      <c r="K21" s="122"/>
      <c r="L21" s="123" t="s">
        <v>37</v>
      </c>
      <c r="M21" s="125" t="s">
        <v>38</v>
      </c>
      <c r="N21" s="109" t="s">
        <v>39</v>
      </c>
      <c r="P21" s="42"/>
      <c r="S21" s="43"/>
      <c r="T21" s="43"/>
      <c r="U21" s="43"/>
    </row>
    <row r="22" spans="1:21" s="41" customFormat="1" ht="17.25" customHeight="1" x14ac:dyDescent="0.25">
      <c r="A22" s="140"/>
      <c r="B22" s="117"/>
      <c r="C22" s="117"/>
      <c r="D22" s="117"/>
      <c r="E22" s="117"/>
      <c r="F22" s="117"/>
      <c r="G22" s="117"/>
      <c r="H22" s="120"/>
      <c r="I22" s="121"/>
      <c r="J22" s="44" t="s">
        <v>40</v>
      </c>
      <c r="K22" s="44" t="s">
        <v>41</v>
      </c>
      <c r="L22" s="124"/>
      <c r="M22" s="126"/>
      <c r="N22" s="110"/>
      <c r="P22" s="42"/>
      <c r="S22" s="43"/>
      <c r="T22" s="43"/>
      <c r="U22" s="43"/>
    </row>
    <row r="23" spans="1:21" s="101" customFormat="1" ht="17" customHeight="1" x14ac:dyDescent="0.25">
      <c r="A23" s="45">
        <v>1</v>
      </c>
      <c r="B23" s="46">
        <v>34</v>
      </c>
      <c r="C23" s="47">
        <f>VLOOKUP(B23,[1]список!Print_Area,3)</f>
        <v>10153186525</v>
      </c>
      <c r="D23" s="48" t="str">
        <f>VLOOKUP(B23,[1]список!Print_Area,2)</f>
        <v>ДЕМИДОВ Илья</v>
      </c>
      <c r="E23" s="49">
        <f>VLOOKUP(B23,[1]список!Print_Area,4)</f>
        <v>39857</v>
      </c>
      <c r="F23" s="47" t="str">
        <f>VLOOKUP(B23,[1]список!Print_Area,5)</f>
        <v>1 СР</v>
      </c>
      <c r="G23" s="47" t="str">
        <f>VLOOKUP(B23,[1]список!Print_Area,6)</f>
        <v>Тюменская область</v>
      </c>
      <c r="H23" s="50"/>
      <c r="I23" s="51"/>
      <c r="J23" s="50">
        <v>24</v>
      </c>
      <c r="K23" s="50">
        <v>10</v>
      </c>
      <c r="L23" s="50">
        <v>24</v>
      </c>
      <c r="M23" s="99"/>
      <c r="N23" s="100"/>
      <c r="Q23" s="102"/>
      <c r="R23" s="102"/>
      <c r="S23" s="103"/>
      <c r="T23" s="103"/>
      <c r="U23" s="103"/>
    </row>
    <row r="24" spans="1:21" s="101" customFormat="1" ht="17" customHeight="1" x14ac:dyDescent="0.25">
      <c r="A24" s="45">
        <v>2</v>
      </c>
      <c r="B24" s="46">
        <v>33</v>
      </c>
      <c r="C24" s="47">
        <f>VLOOKUP(B24,[1]список!Print_Area,3)</f>
        <v>10135461086</v>
      </c>
      <c r="D24" s="48" t="str">
        <f>VLOOKUP(B24,[1]список!Print_Area,2)</f>
        <v>НАСКОВЕЦ Павел</v>
      </c>
      <c r="E24" s="49">
        <f>VLOOKUP(B24,[1]список!Print_Area,4)</f>
        <v>39659</v>
      </c>
      <c r="F24" s="47" t="str">
        <f>VLOOKUP(B24,[1]список!Print_Area,5)</f>
        <v>1 СР</v>
      </c>
      <c r="G24" s="47" t="str">
        <f>VLOOKUP(B24,[1]список!Print_Area,6)</f>
        <v>Омская область</v>
      </c>
      <c r="H24" s="50"/>
      <c r="I24" s="51"/>
      <c r="J24" s="50">
        <v>18</v>
      </c>
      <c r="K24" s="50">
        <v>12</v>
      </c>
      <c r="L24" s="50">
        <v>18</v>
      </c>
      <c r="M24" s="99"/>
      <c r="N24" s="100"/>
      <c r="Q24" s="102"/>
      <c r="R24" s="102"/>
      <c r="S24" s="103"/>
      <c r="T24" s="103"/>
      <c r="U24" s="103"/>
    </row>
    <row r="25" spans="1:21" ht="10" customHeight="1" thickBot="1" x14ac:dyDescent="0.35">
      <c r="A25" s="54"/>
      <c r="B25" s="55"/>
      <c r="C25" s="54"/>
      <c r="D25" s="56"/>
      <c r="E25" s="57"/>
      <c r="F25" s="58"/>
      <c r="G25" s="57"/>
      <c r="H25" s="59"/>
      <c r="I25" s="60"/>
      <c r="J25" s="60"/>
      <c r="K25" s="60"/>
      <c r="L25" s="59"/>
      <c r="M25" s="60"/>
      <c r="N25" s="60"/>
      <c r="P25" s="42"/>
      <c r="Q25" s="41"/>
      <c r="R25" s="41"/>
      <c r="S25" s="43"/>
      <c r="T25" s="43"/>
      <c r="U25" s="43"/>
    </row>
    <row r="26" spans="1:21" ht="15" thickTop="1" x14ac:dyDescent="0.25">
      <c r="A26" s="111" t="s">
        <v>42</v>
      </c>
      <c r="B26" s="112"/>
      <c r="C26" s="112"/>
      <c r="D26" s="112"/>
      <c r="E26" s="61"/>
      <c r="F26" s="61"/>
      <c r="G26" s="112" t="s">
        <v>43</v>
      </c>
      <c r="H26" s="112"/>
      <c r="I26" s="112"/>
      <c r="J26" s="112"/>
      <c r="K26" s="112"/>
      <c r="L26" s="112"/>
      <c r="M26" s="112"/>
      <c r="N26" s="113"/>
      <c r="P26" s="42"/>
      <c r="Q26" s="41"/>
      <c r="R26" s="41"/>
      <c r="S26" s="43"/>
      <c r="T26" s="43"/>
      <c r="U26" s="43"/>
    </row>
    <row r="27" spans="1:21" ht="14.5" x14ac:dyDescent="0.25">
      <c r="A27" s="62" t="s">
        <v>44</v>
      </c>
      <c r="B27" s="63"/>
      <c r="C27" s="64"/>
      <c r="D27" s="65"/>
      <c r="E27" s="66"/>
      <c r="F27" s="66"/>
      <c r="G27" s="67" t="s">
        <v>45</v>
      </c>
      <c r="H27" s="68">
        <v>2</v>
      </c>
      <c r="I27" s="69"/>
      <c r="J27" s="70"/>
      <c r="K27" s="70"/>
      <c r="L27" s="71"/>
      <c r="M27" s="67" t="s">
        <v>46</v>
      </c>
      <c r="N27" s="72">
        <f>COUNTIF(F$21:F121,"ЗМС")</f>
        <v>0</v>
      </c>
      <c r="P27" s="42"/>
      <c r="Q27" s="41"/>
      <c r="R27" s="41"/>
      <c r="S27" s="43"/>
      <c r="T27" s="43"/>
      <c r="U27" s="43"/>
    </row>
    <row r="28" spans="1:21" ht="14.5" x14ac:dyDescent="0.25">
      <c r="A28" s="62" t="s">
        <v>47</v>
      </c>
      <c r="B28" s="63"/>
      <c r="C28" s="73"/>
      <c r="D28" s="65"/>
      <c r="E28" s="74"/>
      <c r="F28" s="74"/>
      <c r="G28" s="67" t="s">
        <v>48</v>
      </c>
      <c r="H28" s="75">
        <v>2</v>
      </c>
      <c r="I28" s="76"/>
      <c r="J28" s="77"/>
      <c r="K28" s="77"/>
      <c r="L28" s="78"/>
      <c r="M28" s="67" t="s">
        <v>49</v>
      </c>
      <c r="N28" s="72">
        <f>COUNTIF(F$21:F121,"МСМК")</f>
        <v>0</v>
      </c>
      <c r="P28" s="42"/>
      <c r="Q28" s="41"/>
      <c r="R28" s="41"/>
      <c r="S28" s="43"/>
      <c r="T28" s="43"/>
      <c r="U28" s="43"/>
    </row>
    <row r="29" spans="1:21" ht="14.5" x14ac:dyDescent="0.25">
      <c r="A29" s="62" t="s">
        <v>50</v>
      </c>
      <c r="B29" s="63"/>
      <c r="C29" s="63"/>
      <c r="D29" s="65"/>
      <c r="E29" s="74"/>
      <c r="F29" s="74"/>
      <c r="G29" s="67" t="s">
        <v>51</v>
      </c>
      <c r="H29" s="75">
        <v>2</v>
      </c>
      <c r="I29" s="76"/>
      <c r="J29" s="77"/>
      <c r="K29" s="77"/>
      <c r="L29" s="78"/>
      <c r="M29" s="67" t="s">
        <v>52</v>
      </c>
      <c r="N29" s="72">
        <f>COUNTIF(F$21:F42,"МС")</f>
        <v>0</v>
      </c>
      <c r="P29" s="42"/>
      <c r="Q29" s="41"/>
      <c r="R29" s="41"/>
      <c r="S29" s="43"/>
      <c r="T29" s="43"/>
      <c r="U29" s="43"/>
    </row>
    <row r="30" spans="1:21" ht="14.5" x14ac:dyDescent="0.25">
      <c r="A30" s="62" t="s">
        <v>53</v>
      </c>
      <c r="B30" s="63"/>
      <c r="C30" s="63"/>
      <c r="D30" s="65"/>
      <c r="E30" s="74"/>
      <c r="F30" s="74"/>
      <c r="G30" s="67" t="s">
        <v>54</v>
      </c>
      <c r="H30" s="75">
        <v>2</v>
      </c>
      <c r="I30" s="76"/>
      <c r="J30" s="77"/>
      <c r="K30" s="77"/>
      <c r="L30" s="78"/>
      <c r="M30" s="67" t="s">
        <v>55</v>
      </c>
      <c r="N30" s="72">
        <f>COUNTIF(F$20:F42,"КМС")</f>
        <v>0</v>
      </c>
      <c r="P30" s="42"/>
      <c r="Q30" s="41"/>
      <c r="R30" s="41"/>
      <c r="S30" s="43"/>
      <c r="T30" s="43"/>
      <c r="U30" s="43"/>
    </row>
    <row r="31" spans="1:21" ht="14.5" x14ac:dyDescent="0.25">
      <c r="A31" s="79"/>
      <c r="B31" s="63"/>
      <c r="C31" s="63"/>
      <c r="D31" s="65"/>
      <c r="G31" s="67" t="s">
        <v>56</v>
      </c>
      <c r="H31" s="75">
        <f>COUNTIF(A23:A23,"НФ")</f>
        <v>0</v>
      </c>
      <c r="I31" s="76"/>
      <c r="J31" s="77"/>
      <c r="K31" s="77"/>
      <c r="L31" s="78"/>
      <c r="M31" s="67" t="s">
        <v>57</v>
      </c>
      <c r="N31" s="72">
        <f>COUNTIF(F$23:F120,"1 СР")</f>
        <v>2</v>
      </c>
      <c r="P31" s="42"/>
      <c r="Q31" s="41"/>
      <c r="R31" s="41"/>
      <c r="S31" s="43"/>
      <c r="T31" s="43"/>
      <c r="U31" s="43"/>
    </row>
    <row r="32" spans="1:21" ht="14.5" x14ac:dyDescent="0.25">
      <c r="A32" s="80"/>
      <c r="B32" s="32"/>
      <c r="C32" s="31"/>
      <c r="D32" s="65"/>
      <c r="G32" s="67" t="s">
        <v>58</v>
      </c>
      <c r="H32" s="75">
        <f>COUNTIF(A23:A23,"ДСКВ")</f>
        <v>0</v>
      </c>
      <c r="I32" s="76"/>
      <c r="J32" s="77"/>
      <c r="K32" s="77"/>
      <c r="L32" s="78"/>
      <c r="M32" s="67" t="s">
        <v>59</v>
      </c>
      <c r="N32" s="72">
        <f>COUNTIF(F$23:F120,"2 СР")</f>
        <v>0</v>
      </c>
    </row>
    <row r="33" spans="1:21" ht="14.5" x14ac:dyDescent="0.25">
      <c r="A33" s="81"/>
      <c r="B33" s="63"/>
      <c r="C33" s="63"/>
      <c r="D33" s="65"/>
      <c r="E33" s="74"/>
      <c r="F33" s="74"/>
      <c r="G33" s="67" t="s">
        <v>60</v>
      </c>
      <c r="H33" s="75">
        <f>COUNTIF(A23:A23,"НС")</f>
        <v>0</v>
      </c>
      <c r="I33" s="82"/>
      <c r="J33" s="83"/>
      <c r="K33" s="83"/>
      <c r="L33" s="84"/>
      <c r="M33" s="67" t="s">
        <v>61</v>
      </c>
      <c r="N33" s="72">
        <f>COUNTIF(F$23:F120,"3 СР")</f>
        <v>0</v>
      </c>
    </row>
    <row r="34" spans="1:21" ht="5.25" customHeight="1" x14ac:dyDescent="0.25">
      <c r="A34" s="81"/>
      <c r="B34" s="63"/>
      <c r="C34" s="63"/>
      <c r="D34" s="63"/>
      <c r="E34" s="63"/>
      <c r="F34" s="63"/>
      <c r="G34" s="32"/>
      <c r="H34" s="85"/>
      <c r="I34" s="85"/>
      <c r="J34" s="85"/>
      <c r="K34" s="85"/>
      <c r="L34" s="85"/>
      <c r="M34" s="86"/>
      <c r="N34" s="87"/>
    </row>
    <row r="35" spans="1:21" ht="15.5" x14ac:dyDescent="0.25">
      <c r="A35" s="88"/>
      <c r="B35" s="89"/>
      <c r="C35" s="89"/>
      <c r="D35" s="114" t="s">
        <v>62</v>
      </c>
      <c r="E35" s="114"/>
      <c r="F35" s="114"/>
      <c r="G35" s="114" t="s">
        <v>63</v>
      </c>
      <c r="H35" s="114"/>
      <c r="I35" s="114"/>
      <c r="J35" s="90"/>
      <c r="K35" s="90"/>
      <c r="L35" s="114" t="str">
        <f>A19</f>
        <v>СУДЬЯ НА ФИНИШЕ:</v>
      </c>
      <c r="M35" s="114"/>
      <c r="N35" s="115"/>
    </row>
    <row r="36" spans="1:21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21" x14ac:dyDescent="0.25">
      <c r="A37" s="91"/>
      <c r="D37" s="92"/>
      <c r="E37" s="92"/>
      <c r="F37" s="92"/>
      <c r="G37" s="92"/>
      <c r="H37" s="35"/>
      <c r="I37" s="92"/>
      <c r="J37" s="92"/>
      <c r="K37" s="92"/>
      <c r="L37" s="35"/>
      <c r="M37" s="92"/>
      <c r="N37" s="93"/>
    </row>
    <row r="38" spans="1:21" x14ac:dyDescent="0.25">
      <c r="A38" s="91"/>
      <c r="D38" s="92"/>
      <c r="E38" s="92"/>
      <c r="F38" s="92"/>
      <c r="G38" s="92"/>
      <c r="H38" s="35"/>
      <c r="I38" s="92"/>
      <c r="J38" s="92"/>
      <c r="K38" s="92"/>
      <c r="L38" s="35"/>
      <c r="M38" s="92"/>
      <c r="N38" s="93"/>
    </row>
    <row r="39" spans="1:21" x14ac:dyDescent="0.25">
      <c r="A39" s="91"/>
      <c r="D39" s="92"/>
      <c r="E39" s="92"/>
      <c r="F39" s="92"/>
      <c r="G39" s="92"/>
      <c r="H39" s="35"/>
      <c r="I39" s="92"/>
      <c r="J39" s="92"/>
      <c r="K39" s="92"/>
      <c r="L39" s="35"/>
      <c r="M39" s="92"/>
      <c r="N39" s="93"/>
    </row>
    <row r="40" spans="1:21" x14ac:dyDescent="0.25">
      <c r="A40" s="91"/>
      <c r="D40" s="92"/>
      <c r="E40" s="92"/>
      <c r="F40" s="92"/>
      <c r="G40" s="92"/>
      <c r="H40" s="35"/>
      <c r="I40" s="92"/>
      <c r="J40" s="92"/>
      <c r="K40" s="92"/>
      <c r="L40" s="35"/>
      <c r="M40" s="92"/>
      <c r="N40" s="93"/>
    </row>
    <row r="41" spans="1:21" s="97" customFormat="1" ht="13.75" customHeight="1" thickBot="1" x14ac:dyDescent="0.3">
      <c r="A41" s="94"/>
      <c r="B41" s="95"/>
      <c r="C41" s="95"/>
      <c r="D41" s="107" t="str">
        <f>G17</f>
        <v xml:space="preserve">БОЧАНОВ В.А. (ВК, г. ОМСК) </v>
      </c>
      <c r="E41" s="107"/>
      <c r="F41" s="107"/>
      <c r="G41" s="107" t="str">
        <f>G18</f>
        <v>СЛАБКОВСКАЯ В.Н. ( ВК, г. ОМСК)</v>
      </c>
      <c r="H41" s="107"/>
      <c r="I41" s="107"/>
      <c r="J41" s="96"/>
      <c r="K41" s="96"/>
      <c r="L41" s="107" t="str">
        <f>G19</f>
        <v xml:space="preserve">МАЛАХОВ Р.А. (1К, г. ИЖЕВСК) </v>
      </c>
      <c r="M41" s="107"/>
      <c r="N41" s="108"/>
      <c r="S41" s="98"/>
      <c r="T41" s="98"/>
      <c r="U41" s="98"/>
    </row>
    <row r="42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6:D26"/>
    <mergeCell ref="G26:N26"/>
    <mergeCell ref="D35:F35"/>
    <mergeCell ref="G35:I35"/>
    <mergeCell ref="L35:N35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6:E36"/>
    <mergeCell ref="F36:N36"/>
    <mergeCell ref="D41:F41"/>
    <mergeCell ref="G41:I41"/>
    <mergeCell ref="L41:N41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EEB0-E620-4734-8A70-4A52EBFCB4B9}">
  <sheetPr>
    <tabColor rgb="FFFF0000"/>
    <pageSetUpPr fitToPage="1"/>
  </sheetPr>
  <dimension ref="A1:U43"/>
  <sheetViews>
    <sheetView view="pageBreakPreview" topLeftCell="A4" zoomScale="80" zoomScaleNormal="50" zoomScaleSheetLayoutView="80" workbookViewId="0">
      <selection activeCell="A14" sqref="A14:D14"/>
    </sheetView>
  </sheetViews>
  <sheetFormatPr defaultColWidth="9.08984375" defaultRowHeight="13" x14ac:dyDescent="0.25"/>
  <cols>
    <col min="1" max="1" width="7" style="4" customWidth="1"/>
    <col min="2" max="2" width="7.81640625" style="92" customWidth="1"/>
    <col min="3" max="3" width="16.7265625" style="92" customWidth="1"/>
    <col min="4" max="4" width="26.26953125" style="4" customWidth="1"/>
    <col min="5" max="5" width="15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2"/>
    </row>
    <row r="2" spans="1:21" s="3" customFormat="1" ht="20" customHeight="1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2"/>
    </row>
    <row r="3" spans="1:21" s="3" customFormat="1" ht="20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/>
      <c r="P3" s="2"/>
    </row>
    <row r="4" spans="1:21" ht="20" customHeight="1" x14ac:dyDescent="0.2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21" ht="21.5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Q5" s="3"/>
    </row>
    <row r="6" spans="1:21" s="6" customFormat="1" ht="20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S7" s="7"/>
      <c r="T7" s="7"/>
      <c r="U7" s="7"/>
    </row>
    <row r="8" spans="1:21" s="6" customFormat="1" ht="20" customHeight="1" thickBot="1" x14ac:dyDescent="0.3">
      <c r="A8" s="142" t="s">
        <v>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S8" s="7"/>
      <c r="T8" s="7"/>
      <c r="U8" s="7"/>
    </row>
    <row r="9" spans="1:21" ht="20" customHeight="1" thickTop="1" x14ac:dyDescent="0.25">
      <c r="A9" s="143" t="s">
        <v>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</row>
    <row r="10" spans="1:21" ht="20" customHeight="1" x14ac:dyDescent="0.25">
      <c r="A10" s="146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21" ht="20" customHeight="1" x14ac:dyDescent="0.25">
      <c r="A11" s="146" t="s">
        <v>68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21" ht="7.5" customHeigh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1:21" ht="15.5" x14ac:dyDescent="0.25">
      <c r="A13" s="127" t="s">
        <v>9</v>
      </c>
      <c r="B13" s="128"/>
      <c r="C13" s="128"/>
      <c r="D13" s="128"/>
      <c r="E13" s="8"/>
      <c r="F13" s="8"/>
      <c r="G13" s="9" t="s">
        <v>10</v>
      </c>
      <c r="H13" s="10" t="s">
        <v>14</v>
      </c>
      <c r="I13" s="8"/>
      <c r="J13" s="8"/>
      <c r="K13" s="8"/>
      <c r="L13" s="10"/>
      <c r="M13" s="11"/>
      <c r="N13" s="12" t="s">
        <v>12</v>
      </c>
    </row>
    <row r="14" spans="1:21" ht="15.5" x14ac:dyDescent="0.25">
      <c r="A14" s="129" t="s">
        <v>70</v>
      </c>
      <c r="B14" s="130"/>
      <c r="C14" s="130"/>
      <c r="D14" s="130"/>
      <c r="E14" s="13"/>
      <c r="F14" s="13"/>
      <c r="G14" s="14" t="s">
        <v>13</v>
      </c>
      <c r="H14" s="15" t="s">
        <v>65</v>
      </c>
      <c r="I14" s="13"/>
      <c r="J14" s="13"/>
      <c r="K14" s="13"/>
      <c r="L14" s="15"/>
      <c r="M14" s="16"/>
      <c r="N14" s="17" t="s">
        <v>15</v>
      </c>
    </row>
    <row r="15" spans="1:21" ht="14.5" x14ac:dyDescent="0.25">
      <c r="A15" s="131" t="s">
        <v>16</v>
      </c>
      <c r="B15" s="132"/>
      <c r="C15" s="132"/>
      <c r="D15" s="132"/>
      <c r="E15" s="132"/>
      <c r="F15" s="132"/>
      <c r="G15" s="133"/>
      <c r="H15" s="134" t="s">
        <v>17</v>
      </c>
      <c r="I15" s="132"/>
      <c r="J15" s="132"/>
      <c r="K15" s="132"/>
      <c r="L15" s="132"/>
      <c r="M15" s="132"/>
      <c r="N15" s="135"/>
    </row>
    <row r="16" spans="1:21" ht="14.5" x14ac:dyDescent="0.25">
      <c r="A16" s="18" t="s">
        <v>18</v>
      </c>
      <c r="B16" s="19"/>
      <c r="C16" s="19"/>
      <c r="D16" s="20"/>
      <c r="E16" s="21"/>
      <c r="F16" s="20"/>
      <c r="G16" s="22"/>
      <c r="H16" s="136" t="s">
        <v>67</v>
      </c>
      <c r="I16" s="137"/>
      <c r="J16" s="137"/>
      <c r="K16" s="137"/>
      <c r="L16" s="137"/>
      <c r="M16" s="137"/>
      <c r="N16" s="138"/>
    </row>
    <row r="17" spans="1:21" ht="14.5" x14ac:dyDescent="0.35">
      <c r="A17" s="18" t="s">
        <v>20</v>
      </c>
      <c r="B17" s="19"/>
      <c r="C17" s="19"/>
      <c r="D17" s="23"/>
      <c r="E17" s="21"/>
      <c r="F17" s="20"/>
      <c r="G17" s="24" t="s">
        <v>21</v>
      </c>
      <c r="H17" s="25" t="s">
        <v>22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23</v>
      </c>
      <c r="B18" s="19"/>
      <c r="C18" s="19"/>
      <c r="D18" s="23"/>
      <c r="E18" s="21"/>
      <c r="F18" s="20"/>
      <c r="G18" s="30" t="s">
        <v>24</v>
      </c>
      <c r="H18" s="25" t="s">
        <v>25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26</v>
      </c>
      <c r="B19" s="31"/>
      <c r="C19" s="31"/>
      <c r="D19" s="32"/>
      <c r="E19" s="32"/>
      <c r="F19" s="32"/>
      <c r="G19" s="24" t="s">
        <v>27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39" t="s">
        <v>28</v>
      </c>
      <c r="B21" s="116" t="s">
        <v>29</v>
      </c>
      <c r="C21" s="116" t="s">
        <v>30</v>
      </c>
      <c r="D21" s="116" t="s">
        <v>31</v>
      </c>
      <c r="E21" s="116" t="s">
        <v>32</v>
      </c>
      <c r="F21" s="116" t="s">
        <v>33</v>
      </c>
      <c r="G21" s="116" t="s">
        <v>34</v>
      </c>
      <c r="H21" s="118" t="s">
        <v>35</v>
      </c>
      <c r="I21" s="119"/>
      <c r="J21" s="122" t="s">
        <v>36</v>
      </c>
      <c r="K21" s="122"/>
      <c r="L21" s="123" t="s">
        <v>37</v>
      </c>
      <c r="M21" s="125" t="s">
        <v>38</v>
      </c>
      <c r="N21" s="109" t="s">
        <v>39</v>
      </c>
      <c r="P21" s="42"/>
      <c r="S21" s="43"/>
      <c r="T21" s="43"/>
      <c r="U21" s="43"/>
    </row>
    <row r="22" spans="1:21" s="41" customFormat="1" ht="17.25" customHeight="1" x14ac:dyDescent="0.25">
      <c r="A22" s="140"/>
      <c r="B22" s="117"/>
      <c r="C22" s="117"/>
      <c r="D22" s="117"/>
      <c r="E22" s="117"/>
      <c r="F22" s="117"/>
      <c r="G22" s="117"/>
      <c r="H22" s="120"/>
      <c r="I22" s="121"/>
      <c r="J22" s="44" t="s">
        <v>40</v>
      </c>
      <c r="K22" s="44" t="s">
        <v>41</v>
      </c>
      <c r="L22" s="124"/>
      <c r="M22" s="126"/>
      <c r="N22" s="110"/>
      <c r="P22" s="42"/>
      <c r="S22" s="43"/>
      <c r="T22" s="43"/>
      <c r="U22" s="43"/>
    </row>
    <row r="23" spans="1:21" s="101" customFormat="1" ht="17" customHeight="1" x14ac:dyDescent="0.25">
      <c r="A23" s="45">
        <v>1</v>
      </c>
      <c r="B23" s="46">
        <v>19</v>
      </c>
      <c r="C23" s="47">
        <f>VLOOKUP(B23,[1]список!Print_Area,3)</f>
        <v>10132272012</v>
      </c>
      <c r="D23" s="48" t="str">
        <f>VLOOKUP(B23,[1]список!Print_Area,2)</f>
        <v>ШАЛЫПИНА Арина</v>
      </c>
      <c r="E23" s="49">
        <f>VLOOKUP(B23,[1]список!Print_Area,4)</f>
        <v>39586</v>
      </c>
      <c r="F23" s="47" t="str">
        <f>VLOOKUP(B23,[1]список!Print_Area,5)</f>
        <v>1 СР</v>
      </c>
      <c r="G23" s="47" t="str">
        <f>VLOOKUP(B23,[1]список!Print_Area,6)</f>
        <v>Омская область</v>
      </c>
      <c r="H23" s="50"/>
      <c r="I23" s="51"/>
      <c r="J23" s="50">
        <v>50</v>
      </c>
      <c r="K23" s="50">
        <v>55</v>
      </c>
      <c r="L23" s="50">
        <v>55</v>
      </c>
      <c r="M23" s="99"/>
      <c r="N23" s="100"/>
      <c r="Q23" s="102"/>
      <c r="R23" s="102"/>
      <c r="S23" s="103"/>
      <c r="T23" s="103"/>
      <c r="U23" s="103"/>
    </row>
    <row r="24" spans="1:21" s="101" customFormat="1" ht="17" customHeight="1" x14ac:dyDescent="0.25">
      <c r="A24" s="45">
        <v>2</v>
      </c>
      <c r="B24" s="46">
        <v>21</v>
      </c>
      <c r="C24" s="47">
        <f>VLOOKUP(B24,[1]список!Print_Area,3)</f>
        <v>10143464903</v>
      </c>
      <c r="D24" s="48" t="str">
        <f>VLOOKUP(B24,[1]список!Print_Area,2)</f>
        <v>НЕПРЫНЦЕВА Софья</v>
      </c>
      <c r="E24" s="49">
        <f>VLOOKUP(B24,[1]список!Print_Area,4)</f>
        <v>39911</v>
      </c>
      <c r="F24" s="47" t="str">
        <f>VLOOKUP(B24,[1]список!Print_Area,5)</f>
        <v>1 СР</v>
      </c>
      <c r="G24" s="47" t="str">
        <f>VLOOKUP(B24,[1]список!Print_Area,6)</f>
        <v>Московская область</v>
      </c>
      <c r="H24" s="50"/>
      <c r="I24" s="51"/>
      <c r="J24" s="50">
        <v>31</v>
      </c>
      <c r="K24" s="50">
        <v>38</v>
      </c>
      <c r="L24" s="50">
        <v>38</v>
      </c>
      <c r="M24" s="99"/>
      <c r="N24" s="100"/>
      <c r="Q24" s="102"/>
      <c r="R24" s="102"/>
      <c r="S24" s="103"/>
      <c r="T24" s="103"/>
      <c r="U24" s="103"/>
    </row>
    <row r="25" spans="1:21" s="101" customFormat="1" ht="17" customHeight="1" x14ac:dyDescent="0.25">
      <c r="A25" s="45">
        <v>3</v>
      </c>
      <c r="B25" s="46">
        <v>20</v>
      </c>
      <c r="C25" s="47">
        <f>VLOOKUP(B25,[1]список!Print_Area,3)</f>
        <v>10117508410</v>
      </c>
      <c r="D25" s="48" t="str">
        <f>VLOOKUP(B25,[1]список!Print_Area,2)</f>
        <v>ТИМОФЕЕВА Дарья</v>
      </c>
      <c r="E25" s="49">
        <f>VLOOKUP(B25,[1]список!Print_Area,4)</f>
        <v>39622</v>
      </c>
      <c r="F25" s="47" t="str">
        <f>VLOOKUP(B25,[1]список!Print_Area,5)</f>
        <v>2 СР</v>
      </c>
      <c r="G25" s="47" t="str">
        <f>VLOOKUP(B25,[1]список!Print_Area,6)</f>
        <v>Тюменская область</v>
      </c>
      <c r="H25" s="50"/>
      <c r="I25" s="51"/>
      <c r="J25" s="50">
        <v>27</v>
      </c>
      <c r="K25" s="50">
        <v>31</v>
      </c>
      <c r="L25" s="50">
        <v>31</v>
      </c>
      <c r="M25" s="99"/>
      <c r="N25" s="100"/>
      <c r="Q25" s="102"/>
      <c r="R25" s="102"/>
      <c r="S25" s="103"/>
      <c r="T25" s="103"/>
      <c r="U25" s="103"/>
    </row>
    <row r="26" spans="1:21" ht="10" customHeight="1" thickBot="1" x14ac:dyDescent="0.35">
      <c r="A26" s="54"/>
      <c r="B26" s="55"/>
      <c r="C26" s="54"/>
      <c r="D26" s="56"/>
      <c r="E26" s="57"/>
      <c r="F26" s="58"/>
      <c r="G26" s="57"/>
      <c r="H26" s="59"/>
      <c r="I26" s="60"/>
      <c r="J26" s="60"/>
      <c r="K26" s="60"/>
      <c r="L26" s="59"/>
      <c r="M26" s="60"/>
      <c r="N26" s="60"/>
      <c r="P26" s="42"/>
      <c r="Q26" s="41"/>
      <c r="R26" s="41"/>
      <c r="S26" s="43"/>
      <c r="T26" s="43"/>
      <c r="U26" s="43"/>
    </row>
    <row r="27" spans="1:21" ht="15" thickTop="1" x14ac:dyDescent="0.25">
      <c r="A27" s="111" t="s">
        <v>42</v>
      </c>
      <c r="B27" s="112"/>
      <c r="C27" s="112"/>
      <c r="D27" s="112"/>
      <c r="E27" s="61"/>
      <c r="F27" s="61"/>
      <c r="G27" s="112" t="s">
        <v>43</v>
      </c>
      <c r="H27" s="112"/>
      <c r="I27" s="112"/>
      <c r="J27" s="112"/>
      <c r="K27" s="112"/>
      <c r="L27" s="112"/>
      <c r="M27" s="112"/>
      <c r="N27" s="113"/>
      <c r="P27" s="42"/>
      <c r="Q27" s="41"/>
      <c r="R27" s="41"/>
      <c r="S27" s="43"/>
      <c r="T27" s="43"/>
      <c r="U27" s="43"/>
    </row>
    <row r="28" spans="1:21" ht="14.5" x14ac:dyDescent="0.25">
      <c r="A28" s="62" t="s">
        <v>44</v>
      </c>
      <c r="B28" s="63"/>
      <c r="C28" s="64"/>
      <c r="D28" s="65"/>
      <c r="E28" s="66"/>
      <c r="F28" s="66"/>
      <c r="G28" s="67" t="s">
        <v>45</v>
      </c>
      <c r="H28" s="68">
        <v>3</v>
      </c>
      <c r="I28" s="69"/>
      <c r="J28" s="70"/>
      <c r="K28" s="70"/>
      <c r="L28" s="71"/>
      <c r="M28" s="67" t="s">
        <v>46</v>
      </c>
      <c r="N28" s="72">
        <f>COUNTIF(F$21:F122,"ЗМС")</f>
        <v>0</v>
      </c>
      <c r="P28" s="42"/>
      <c r="Q28" s="41"/>
      <c r="R28" s="41"/>
      <c r="S28" s="43"/>
      <c r="T28" s="43"/>
      <c r="U28" s="43"/>
    </row>
    <row r="29" spans="1:21" ht="14.5" x14ac:dyDescent="0.25">
      <c r="A29" s="62" t="s">
        <v>47</v>
      </c>
      <c r="B29" s="63"/>
      <c r="C29" s="73"/>
      <c r="D29" s="65"/>
      <c r="E29" s="74"/>
      <c r="F29" s="74"/>
      <c r="G29" s="67" t="s">
        <v>48</v>
      </c>
      <c r="H29" s="75">
        <v>3</v>
      </c>
      <c r="I29" s="76"/>
      <c r="J29" s="77"/>
      <c r="K29" s="77"/>
      <c r="L29" s="78"/>
      <c r="M29" s="67" t="s">
        <v>49</v>
      </c>
      <c r="N29" s="72">
        <f>COUNTIF(F$21:F122,"МСМК")</f>
        <v>0</v>
      </c>
      <c r="P29" s="42"/>
      <c r="Q29" s="41"/>
      <c r="R29" s="41"/>
      <c r="S29" s="43"/>
      <c r="T29" s="43"/>
      <c r="U29" s="43"/>
    </row>
    <row r="30" spans="1:21" ht="14.5" x14ac:dyDescent="0.25">
      <c r="A30" s="62" t="s">
        <v>50</v>
      </c>
      <c r="B30" s="63"/>
      <c r="C30" s="63"/>
      <c r="D30" s="65"/>
      <c r="E30" s="74"/>
      <c r="F30" s="74"/>
      <c r="G30" s="67" t="s">
        <v>51</v>
      </c>
      <c r="H30" s="75">
        <v>3</v>
      </c>
      <c r="I30" s="76"/>
      <c r="J30" s="77"/>
      <c r="K30" s="77"/>
      <c r="L30" s="78"/>
      <c r="M30" s="67" t="s">
        <v>52</v>
      </c>
      <c r="N30" s="72">
        <f>COUNTIF(F$21:F43,"МС")</f>
        <v>0</v>
      </c>
      <c r="P30" s="42"/>
      <c r="Q30" s="41"/>
      <c r="R30" s="41"/>
      <c r="S30" s="43"/>
      <c r="T30" s="43"/>
      <c r="U30" s="43"/>
    </row>
    <row r="31" spans="1:21" ht="14.5" x14ac:dyDescent="0.25">
      <c r="A31" s="62" t="s">
        <v>53</v>
      </c>
      <c r="B31" s="63"/>
      <c r="C31" s="63"/>
      <c r="D31" s="65"/>
      <c r="E31" s="74"/>
      <c r="F31" s="74"/>
      <c r="G31" s="67" t="s">
        <v>54</v>
      </c>
      <c r="H31" s="75">
        <f>COUNT(A23:A23)</f>
        <v>1</v>
      </c>
      <c r="I31" s="76"/>
      <c r="J31" s="77"/>
      <c r="K31" s="77"/>
      <c r="L31" s="78"/>
      <c r="M31" s="67" t="s">
        <v>55</v>
      </c>
      <c r="N31" s="72">
        <f>COUNTIF(F$20:F43,"КМС")</f>
        <v>0</v>
      </c>
      <c r="P31" s="42"/>
      <c r="Q31" s="41"/>
      <c r="R31" s="41"/>
      <c r="S31" s="43"/>
      <c r="T31" s="43"/>
      <c r="U31" s="43"/>
    </row>
    <row r="32" spans="1:21" ht="14.5" x14ac:dyDescent="0.25">
      <c r="A32" s="79"/>
      <c r="B32" s="63"/>
      <c r="C32" s="63"/>
      <c r="D32" s="65"/>
      <c r="G32" s="67" t="s">
        <v>56</v>
      </c>
      <c r="H32" s="75">
        <f>COUNTIF(A23:A23,"НФ")</f>
        <v>0</v>
      </c>
      <c r="I32" s="76"/>
      <c r="J32" s="77"/>
      <c r="K32" s="77"/>
      <c r="L32" s="78"/>
      <c r="M32" s="67" t="s">
        <v>57</v>
      </c>
      <c r="N32" s="72">
        <f>COUNTIF(F$23:F121,"1 СР")</f>
        <v>2</v>
      </c>
      <c r="P32" s="42"/>
      <c r="Q32" s="41"/>
      <c r="R32" s="41"/>
      <c r="S32" s="43"/>
      <c r="T32" s="43"/>
      <c r="U32" s="43"/>
    </row>
    <row r="33" spans="1:21" ht="14.5" x14ac:dyDescent="0.25">
      <c r="A33" s="80"/>
      <c r="B33" s="32"/>
      <c r="C33" s="31"/>
      <c r="D33" s="65"/>
      <c r="G33" s="67" t="s">
        <v>58</v>
      </c>
      <c r="H33" s="75">
        <f>COUNTIF(A23:A23,"ДСКВ")</f>
        <v>0</v>
      </c>
      <c r="I33" s="76"/>
      <c r="J33" s="77"/>
      <c r="K33" s="77"/>
      <c r="L33" s="78"/>
      <c r="M33" s="67" t="s">
        <v>59</v>
      </c>
      <c r="N33" s="72">
        <f>COUNTIF(F$23:F121,"2 СР")</f>
        <v>1</v>
      </c>
    </row>
    <row r="34" spans="1:21" ht="14.5" x14ac:dyDescent="0.25">
      <c r="A34" s="81"/>
      <c r="B34" s="63"/>
      <c r="C34" s="63"/>
      <c r="D34" s="65"/>
      <c r="E34" s="74"/>
      <c r="F34" s="74"/>
      <c r="G34" s="67" t="s">
        <v>60</v>
      </c>
      <c r="H34" s="75">
        <f>COUNTIF(A23:A23,"НС")</f>
        <v>0</v>
      </c>
      <c r="I34" s="82"/>
      <c r="J34" s="83"/>
      <c r="K34" s="83"/>
      <c r="L34" s="84"/>
      <c r="M34" s="67" t="s">
        <v>61</v>
      </c>
      <c r="N34" s="72">
        <f>COUNTIF(F$23:F121,"3 СР")</f>
        <v>0</v>
      </c>
    </row>
    <row r="35" spans="1:21" ht="5.25" customHeight="1" x14ac:dyDescent="0.25">
      <c r="A35" s="81"/>
      <c r="B35" s="63"/>
      <c r="C35" s="63"/>
      <c r="D35" s="63"/>
      <c r="E35" s="63"/>
      <c r="F35" s="63"/>
      <c r="G35" s="32"/>
      <c r="H35" s="85"/>
      <c r="I35" s="85"/>
      <c r="J35" s="85"/>
      <c r="K35" s="85"/>
      <c r="L35" s="85"/>
      <c r="M35" s="86"/>
      <c r="N35" s="87"/>
    </row>
    <row r="36" spans="1:21" ht="15.5" x14ac:dyDescent="0.25">
      <c r="A36" s="88"/>
      <c r="B36" s="89"/>
      <c r="C36" s="89"/>
      <c r="D36" s="114" t="s">
        <v>62</v>
      </c>
      <c r="E36" s="114"/>
      <c r="F36" s="114"/>
      <c r="G36" s="114" t="s">
        <v>63</v>
      </c>
      <c r="H36" s="114"/>
      <c r="I36" s="114"/>
      <c r="J36" s="90"/>
      <c r="K36" s="90"/>
      <c r="L36" s="114" t="str">
        <f>A19</f>
        <v>СУДЬЯ НА ФИНИШЕ:</v>
      </c>
      <c r="M36" s="114"/>
      <c r="N36" s="115"/>
    </row>
    <row r="37" spans="1:21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</row>
    <row r="38" spans="1:21" x14ac:dyDescent="0.25">
      <c r="A38" s="91"/>
      <c r="D38" s="92"/>
      <c r="E38" s="92"/>
      <c r="F38" s="92"/>
      <c r="G38" s="92"/>
      <c r="H38" s="35"/>
      <c r="I38" s="92"/>
      <c r="J38" s="92"/>
      <c r="K38" s="92"/>
      <c r="L38" s="35"/>
      <c r="M38" s="92"/>
      <c r="N38" s="93"/>
    </row>
    <row r="39" spans="1:21" x14ac:dyDescent="0.25">
      <c r="A39" s="91"/>
      <c r="D39" s="92"/>
      <c r="E39" s="92"/>
      <c r="F39" s="92"/>
      <c r="G39" s="92"/>
      <c r="H39" s="35"/>
      <c r="I39" s="92"/>
      <c r="J39" s="92"/>
      <c r="K39" s="92"/>
      <c r="L39" s="35"/>
      <c r="M39" s="92"/>
      <c r="N39" s="93"/>
    </row>
    <row r="40" spans="1:21" x14ac:dyDescent="0.25">
      <c r="A40" s="91"/>
      <c r="D40" s="92"/>
      <c r="E40" s="92"/>
      <c r="F40" s="92"/>
      <c r="G40" s="92"/>
      <c r="H40" s="35"/>
      <c r="I40" s="92"/>
      <c r="J40" s="92"/>
      <c r="K40" s="92"/>
      <c r="L40" s="35"/>
      <c r="M40" s="92"/>
      <c r="N40" s="93"/>
    </row>
    <row r="41" spans="1:21" x14ac:dyDescent="0.25">
      <c r="A41" s="91"/>
      <c r="D41" s="92"/>
      <c r="E41" s="92"/>
      <c r="F41" s="92"/>
      <c r="G41" s="92"/>
      <c r="H41" s="35"/>
      <c r="I41" s="92"/>
      <c r="J41" s="92"/>
      <c r="K41" s="92"/>
      <c r="L41" s="35"/>
      <c r="M41" s="92"/>
      <c r="N41" s="93"/>
    </row>
    <row r="42" spans="1:21" s="97" customFormat="1" ht="13.75" customHeight="1" thickBot="1" x14ac:dyDescent="0.3">
      <c r="A42" s="94"/>
      <c r="B42" s="95"/>
      <c r="C42" s="95"/>
      <c r="D42" s="107" t="str">
        <f>G17</f>
        <v xml:space="preserve">БОЧАНОВ В.А. (ВК, г. ОМСК) </v>
      </c>
      <c r="E42" s="107"/>
      <c r="F42" s="107"/>
      <c r="G42" s="107" t="str">
        <f>G18</f>
        <v>СЛАБКОВСКАЯ В.Н. ( ВК, г. ОМСК)</v>
      </c>
      <c r="H42" s="107"/>
      <c r="I42" s="107"/>
      <c r="J42" s="96"/>
      <c r="K42" s="96"/>
      <c r="L42" s="107" t="str">
        <f>G19</f>
        <v xml:space="preserve">МАЛАХОВ Р.А. (1К, г. ИЖЕВСК) </v>
      </c>
      <c r="M42" s="107"/>
      <c r="N42" s="108"/>
      <c r="S42" s="98"/>
      <c r="T42" s="98"/>
      <c r="U42" s="98"/>
    </row>
    <row r="43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7:D27"/>
    <mergeCell ref="G27:N27"/>
    <mergeCell ref="D36:F36"/>
    <mergeCell ref="G36:I36"/>
    <mergeCell ref="L36:N36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7:E37"/>
    <mergeCell ref="F37:N37"/>
    <mergeCell ref="D42:F42"/>
    <mergeCell ref="G42:I42"/>
    <mergeCell ref="L42:N42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061D-5513-478A-9BEB-0CF5E878E9E0}">
  <sheetPr>
    <tabColor rgb="FFFF0000"/>
    <pageSetUpPr fitToPage="1"/>
  </sheetPr>
  <dimension ref="A1:U41"/>
  <sheetViews>
    <sheetView tabSelected="1" view="pageBreakPreview" topLeftCell="A37" zoomScale="70" zoomScaleNormal="50" zoomScaleSheetLayoutView="70" workbookViewId="0">
      <selection activeCell="G62" sqref="G62"/>
    </sheetView>
  </sheetViews>
  <sheetFormatPr defaultColWidth="9.08984375" defaultRowHeight="13" x14ac:dyDescent="0.25"/>
  <cols>
    <col min="1" max="1" width="7" style="4" customWidth="1"/>
    <col min="2" max="2" width="7.81640625" style="92" customWidth="1"/>
    <col min="3" max="3" width="15.90625" style="92" customWidth="1"/>
    <col min="4" max="4" width="23.26953125" style="4" customWidth="1"/>
    <col min="5" max="5" width="14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2"/>
    </row>
    <row r="2" spans="1:21" s="3" customFormat="1" ht="20" customHeight="1" x14ac:dyDescent="0.25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"/>
      <c r="P2" s="2"/>
    </row>
    <row r="3" spans="1:21" s="3" customFormat="1" ht="20" customHeight="1" x14ac:dyDescent="0.25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"/>
      <c r="P3" s="2"/>
    </row>
    <row r="4" spans="1:21" ht="20" customHeight="1" x14ac:dyDescent="0.25">
      <c r="A4" s="153" t="s">
        <v>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21" ht="20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Q5" s="3"/>
    </row>
    <row r="6" spans="1:21" s="6" customFormat="1" ht="20" customHeight="1" x14ac:dyDescent="0.25">
      <c r="A6" s="154" t="s">
        <v>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S6" s="7"/>
      <c r="T6" s="7"/>
      <c r="U6" s="7"/>
    </row>
    <row r="7" spans="1:21" s="6" customFormat="1" ht="1" customHeight="1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S7" s="7"/>
      <c r="T7" s="7"/>
      <c r="U7" s="7"/>
    </row>
    <row r="8" spans="1:21" s="6" customFormat="1" ht="20" customHeight="1" thickBot="1" x14ac:dyDescent="0.3">
      <c r="A8" s="142" t="s">
        <v>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S8" s="7"/>
      <c r="T8" s="7"/>
      <c r="U8" s="7"/>
    </row>
    <row r="9" spans="1:21" ht="20" customHeight="1" thickTop="1" x14ac:dyDescent="0.25">
      <c r="A9" s="143" t="s">
        <v>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</row>
    <row r="10" spans="1:21" ht="20" customHeight="1" x14ac:dyDescent="0.25">
      <c r="A10" s="146" t="s">
        <v>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21" ht="20" customHeight="1" x14ac:dyDescent="0.25">
      <c r="A11" s="146" t="s">
        <v>69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8"/>
    </row>
    <row r="12" spans="1:21" ht="7.5" customHeigh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</row>
    <row r="13" spans="1:21" ht="15.5" x14ac:dyDescent="0.25">
      <c r="A13" s="127" t="s">
        <v>9</v>
      </c>
      <c r="B13" s="128"/>
      <c r="C13" s="128"/>
      <c r="D13" s="128"/>
      <c r="E13" s="8"/>
      <c r="F13" s="8"/>
      <c r="G13" s="9" t="s">
        <v>10</v>
      </c>
      <c r="H13" s="10" t="s">
        <v>14</v>
      </c>
      <c r="I13" s="8"/>
      <c r="J13" s="8"/>
      <c r="K13" s="8"/>
      <c r="L13" s="10"/>
      <c r="M13" s="11"/>
      <c r="N13" s="12" t="s">
        <v>12</v>
      </c>
    </row>
    <row r="14" spans="1:21" ht="15.5" x14ac:dyDescent="0.25">
      <c r="A14" s="129" t="s">
        <v>70</v>
      </c>
      <c r="B14" s="130"/>
      <c r="C14" s="130"/>
      <c r="D14" s="130"/>
      <c r="E14" s="13"/>
      <c r="F14" s="13"/>
      <c r="G14" s="14" t="s">
        <v>13</v>
      </c>
      <c r="H14" s="15" t="s">
        <v>65</v>
      </c>
      <c r="I14" s="13"/>
      <c r="J14" s="13"/>
      <c r="K14" s="13"/>
      <c r="L14" s="15"/>
      <c r="M14" s="16"/>
      <c r="N14" s="17" t="s">
        <v>15</v>
      </c>
    </row>
    <row r="15" spans="1:21" ht="14.5" x14ac:dyDescent="0.25">
      <c r="A15" s="131" t="s">
        <v>16</v>
      </c>
      <c r="B15" s="132"/>
      <c r="C15" s="132"/>
      <c r="D15" s="132"/>
      <c r="E15" s="132"/>
      <c r="F15" s="132"/>
      <c r="G15" s="133"/>
      <c r="H15" s="134" t="s">
        <v>17</v>
      </c>
      <c r="I15" s="132"/>
      <c r="J15" s="132"/>
      <c r="K15" s="132"/>
      <c r="L15" s="132"/>
      <c r="M15" s="132"/>
      <c r="N15" s="135"/>
    </row>
    <row r="16" spans="1:21" ht="14.5" x14ac:dyDescent="0.25">
      <c r="A16" s="18" t="s">
        <v>18</v>
      </c>
      <c r="B16" s="19"/>
      <c r="C16" s="19"/>
      <c r="D16" s="20"/>
      <c r="E16" s="21"/>
      <c r="F16" s="20"/>
      <c r="G16" s="22"/>
      <c r="H16" s="136" t="s">
        <v>19</v>
      </c>
      <c r="I16" s="137"/>
      <c r="J16" s="137"/>
      <c r="K16" s="137"/>
      <c r="L16" s="137"/>
      <c r="M16" s="137"/>
      <c r="N16" s="138"/>
    </row>
    <row r="17" spans="1:21" ht="14.5" x14ac:dyDescent="0.35">
      <c r="A17" s="18" t="s">
        <v>20</v>
      </c>
      <c r="B17" s="19"/>
      <c r="C17" s="19"/>
      <c r="D17" s="23"/>
      <c r="E17" s="21"/>
      <c r="F17" s="20"/>
      <c r="G17" s="24" t="s">
        <v>21</v>
      </c>
      <c r="H17" s="25" t="s">
        <v>22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23</v>
      </c>
      <c r="B18" s="19"/>
      <c r="C18" s="19"/>
      <c r="D18" s="23"/>
      <c r="E18" s="21"/>
      <c r="F18" s="20"/>
      <c r="G18" s="30" t="s">
        <v>24</v>
      </c>
      <c r="H18" s="25" t="s">
        <v>25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26</v>
      </c>
      <c r="B19" s="31"/>
      <c r="C19" s="31"/>
      <c r="D19" s="32"/>
      <c r="E19" s="32"/>
      <c r="F19" s="32"/>
      <c r="G19" s="24" t="s">
        <v>27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39" t="s">
        <v>28</v>
      </c>
      <c r="B21" s="116" t="s">
        <v>29</v>
      </c>
      <c r="C21" s="116" t="s">
        <v>30</v>
      </c>
      <c r="D21" s="116" t="s">
        <v>31</v>
      </c>
      <c r="E21" s="116" t="s">
        <v>32</v>
      </c>
      <c r="F21" s="116" t="s">
        <v>33</v>
      </c>
      <c r="G21" s="116" t="s">
        <v>34</v>
      </c>
      <c r="H21" s="118" t="s">
        <v>35</v>
      </c>
      <c r="I21" s="119"/>
      <c r="J21" s="122" t="s">
        <v>36</v>
      </c>
      <c r="K21" s="122"/>
      <c r="L21" s="123" t="s">
        <v>37</v>
      </c>
      <c r="M21" s="125" t="s">
        <v>38</v>
      </c>
      <c r="N21" s="109" t="s">
        <v>39</v>
      </c>
      <c r="P21" s="42"/>
      <c r="S21" s="43"/>
      <c r="T21" s="43"/>
      <c r="U21" s="43"/>
    </row>
    <row r="22" spans="1:21" s="41" customFormat="1" ht="17.25" customHeight="1" x14ac:dyDescent="0.25">
      <c r="A22" s="140"/>
      <c r="B22" s="117"/>
      <c r="C22" s="117"/>
      <c r="D22" s="117"/>
      <c r="E22" s="117"/>
      <c r="F22" s="117"/>
      <c r="G22" s="117"/>
      <c r="H22" s="120"/>
      <c r="I22" s="121"/>
      <c r="J22" s="44" t="s">
        <v>40</v>
      </c>
      <c r="K22" s="44" t="s">
        <v>41</v>
      </c>
      <c r="L22" s="124"/>
      <c r="M22" s="126"/>
      <c r="N22" s="110"/>
      <c r="P22" s="42"/>
      <c r="S22" s="43"/>
      <c r="T22" s="43"/>
      <c r="U22" s="43"/>
    </row>
    <row r="23" spans="1:21" s="101" customFormat="1" ht="16.75" customHeight="1" x14ac:dyDescent="0.25">
      <c r="A23" s="45">
        <v>1</v>
      </c>
      <c r="B23" s="46">
        <v>22</v>
      </c>
      <c r="C23" s="47">
        <f>VLOOKUP(B23,[1]список!Print_Area,3)</f>
        <v>10144068626</v>
      </c>
      <c r="D23" s="48" t="str">
        <f>VLOOKUP(B23,[1]список!Print_Area,2)</f>
        <v>ФЕДОРЕНКО Анна</v>
      </c>
      <c r="E23" s="49">
        <f>VLOOKUP(B23,[1]список!Print_Area,4)</f>
        <v>40338</v>
      </c>
      <c r="F23" s="47" t="str">
        <f>VLOOKUP(B23,[1]список!Print_Area,5)</f>
        <v>1 СР</v>
      </c>
      <c r="G23" s="47" t="str">
        <f>VLOOKUP(B23,[1]список!Print_Area,6)</f>
        <v>Санкт-Петербург</v>
      </c>
      <c r="H23" s="50"/>
      <c r="I23" s="51"/>
      <c r="J23" s="50">
        <v>42</v>
      </c>
      <c r="K23" s="50">
        <v>44</v>
      </c>
      <c r="L23" s="50">
        <v>44</v>
      </c>
      <c r="M23" s="99"/>
      <c r="N23" s="100"/>
      <c r="Q23" s="102"/>
      <c r="R23" s="102"/>
      <c r="S23" s="103"/>
      <c r="T23" s="103"/>
      <c r="U23" s="103"/>
    </row>
    <row r="24" spans="1:21" ht="7.5" customHeight="1" thickBot="1" x14ac:dyDescent="0.35">
      <c r="A24" s="54"/>
      <c r="B24" s="55"/>
      <c r="C24" s="54"/>
      <c r="D24" s="56"/>
      <c r="E24" s="57"/>
      <c r="F24" s="58"/>
      <c r="G24" s="57"/>
      <c r="H24" s="59"/>
      <c r="I24" s="60"/>
      <c r="J24" s="60"/>
      <c r="K24" s="60"/>
      <c r="L24" s="59"/>
      <c r="M24" s="60"/>
      <c r="N24" s="60"/>
      <c r="P24" s="42"/>
      <c r="Q24" s="41"/>
      <c r="R24" s="41"/>
      <c r="S24" s="43"/>
      <c r="T24" s="43"/>
      <c r="U24" s="43"/>
    </row>
    <row r="25" spans="1:21" ht="15" thickTop="1" x14ac:dyDescent="0.25">
      <c r="A25" s="111" t="s">
        <v>42</v>
      </c>
      <c r="B25" s="112"/>
      <c r="C25" s="112"/>
      <c r="D25" s="112"/>
      <c r="E25" s="61"/>
      <c r="F25" s="61"/>
      <c r="G25" s="112" t="s">
        <v>43</v>
      </c>
      <c r="H25" s="112"/>
      <c r="I25" s="112"/>
      <c r="J25" s="112"/>
      <c r="K25" s="112"/>
      <c r="L25" s="112"/>
      <c r="M25" s="112"/>
      <c r="N25" s="113"/>
      <c r="P25" s="42"/>
      <c r="Q25" s="41"/>
      <c r="R25" s="41"/>
      <c r="S25" s="43"/>
      <c r="T25" s="43"/>
      <c r="U25" s="43"/>
    </row>
    <row r="26" spans="1:21" ht="14.5" x14ac:dyDescent="0.25">
      <c r="A26" s="62" t="s">
        <v>44</v>
      </c>
      <c r="B26" s="63"/>
      <c r="C26" s="64"/>
      <c r="D26" s="65"/>
      <c r="E26" s="66"/>
      <c r="F26" s="66"/>
      <c r="G26" s="67" t="s">
        <v>45</v>
      </c>
      <c r="H26" s="68">
        <f t="array" ref="H26">SUM(1/COUNTIF(G23:G23,G23:G23))</f>
        <v>1</v>
      </c>
      <c r="I26" s="69"/>
      <c r="J26" s="70"/>
      <c r="K26" s="70"/>
      <c r="L26" s="71"/>
      <c r="M26" s="67" t="s">
        <v>46</v>
      </c>
      <c r="N26" s="72">
        <f>COUNTIF(F$21:F120,"ЗМС")</f>
        <v>0</v>
      </c>
      <c r="P26" s="42"/>
      <c r="Q26" s="41"/>
      <c r="R26" s="41"/>
      <c r="S26" s="43"/>
      <c r="T26" s="43"/>
      <c r="U26" s="43"/>
    </row>
    <row r="27" spans="1:21" ht="14.5" x14ac:dyDescent="0.25">
      <c r="A27" s="62" t="s">
        <v>47</v>
      </c>
      <c r="B27" s="63"/>
      <c r="C27" s="73"/>
      <c r="D27" s="65"/>
      <c r="E27" s="74"/>
      <c r="F27" s="74"/>
      <c r="G27" s="67" t="s">
        <v>48</v>
      </c>
      <c r="H27" s="75">
        <v>1</v>
      </c>
      <c r="I27" s="76"/>
      <c r="J27" s="77"/>
      <c r="K27" s="77"/>
      <c r="L27" s="78"/>
      <c r="M27" s="67" t="s">
        <v>49</v>
      </c>
      <c r="N27" s="72">
        <f>COUNTIF(F$21:F120,"МСМК")</f>
        <v>0</v>
      </c>
      <c r="P27" s="42"/>
      <c r="Q27" s="41"/>
      <c r="R27" s="41"/>
      <c r="S27" s="43"/>
      <c r="T27" s="43"/>
      <c r="U27" s="43"/>
    </row>
    <row r="28" spans="1:21" ht="14.5" x14ac:dyDescent="0.25">
      <c r="A28" s="62" t="s">
        <v>50</v>
      </c>
      <c r="B28" s="63"/>
      <c r="C28" s="63"/>
      <c r="D28" s="65"/>
      <c r="E28" s="74"/>
      <c r="F28" s="74"/>
      <c r="G28" s="67" t="s">
        <v>51</v>
      </c>
      <c r="H28" s="75">
        <v>1</v>
      </c>
      <c r="I28" s="76"/>
      <c r="J28" s="77"/>
      <c r="K28" s="77"/>
      <c r="L28" s="78"/>
      <c r="M28" s="67" t="s">
        <v>52</v>
      </c>
      <c r="N28" s="72">
        <f>COUNTIF(F$21:F41,"МС")</f>
        <v>0</v>
      </c>
      <c r="P28" s="42"/>
      <c r="Q28" s="41"/>
      <c r="R28" s="41"/>
      <c r="S28" s="43"/>
      <c r="T28" s="43"/>
      <c r="U28" s="43"/>
    </row>
    <row r="29" spans="1:21" ht="14.5" x14ac:dyDescent="0.25">
      <c r="A29" s="62" t="s">
        <v>53</v>
      </c>
      <c r="B29" s="63"/>
      <c r="C29" s="63"/>
      <c r="D29" s="65"/>
      <c r="E29" s="74"/>
      <c r="F29" s="74"/>
      <c r="G29" s="67" t="s">
        <v>54</v>
      </c>
      <c r="H29" s="75">
        <f>COUNT(A23:A23)</f>
        <v>1</v>
      </c>
      <c r="I29" s="76"/>
      <c r="J29" s="77"/>
      <c r="K29" s="77"/>
      <c r="L29" s="78"/>
      <c r="M29" s="67" t="s">
        <v>55</v>
      </c>
      <c r="N29" s="72">
        <f>COUNTIF(F$20:F41,"КМС")</f>
        <v>0</v>
      </c>
      <c r="P29" s="42"/>
      <c r="Q29" s="41"/>
      <c r="R29" s="41"/>
      <c r="S29" s="43"/>
      <c r="T29" s="43"/>
      <c r="U29" s="43"/>
    </row>
    <row r="30" spans="1:21" ht="14.5" x14ac:dyDescent="0.25">
      <c r="A30" s="79"/>
      <c r="B30" s="63"/>
      <c r="C30" s="63"/>
      <c r="D30" s="65"/>
      <c r="G30" s="67" t="s">
        <v>56</v>
      </c>
      <c r="H30" s="75">
        <f>COUNTIF(A23:A23,"НФ")</f>
        <v>0</v>
      </c>
      <c r="I30" s="76"/>
      <c r="J30" s="77"/>
      <c r="K30" s="77"/>
      <c r="L30" s="78"/>
      <c r="M30" s="67" t="s">
        <v>57</v>
      </c>
      <c r="N30" s="72">
        <f>COUNTIF(F$23:F119,"1 СР")</f>
        <v>1</v>
      </c>
      <c r="P30" s="42"/>
      <c r="Q30" s="41"/>
      <c r="R30" s="41"/>
      <c r="S30" s="43"/>
      <c r="T30" s="43"/>
      <c r="U30" s="43"/>
    </row>
    <row r="31" spans="1:21" ht="14.5" x14ac:dyDescent="0.25">
      <c r="A31" s="80"/>
      <c r="B31" s="32"/>
      <c r="C31" s="31"/>
      <c r="D31" s="65"/>
      <c r="G31" s="67" t="s">
        <v>58</v>
      </c>
      <c r="H31" s="75">
        <f>COUNTIF(A23:A23,"ДСКВ")</f>
        <v>0</v>
      </c>
      <c r="I31" s="76"/>
      <c r="J31" s="77"/>
      <c r="K31" s="77"/>
      <c r="L31" s="78"/>
      <c r="M31" s="67" t="s">
        <v>59</v>
      </c>
      <c r="N31" s="72">
        <f>COUNTIF(F$23:F119,"2 СР")</f>
        <v>0</v>
      </c>
    </row>
    <row r="32" spans="1:21" ht="14.5" x14ac:dyDescent="0.25">
      <c r="A32" s="81"/>
      <c r="B32" s="63"/>
      <c r="C32" s="63"/>
      <c r="D32" s="65"/>
      <c r="E32" s="74"/>
      <c r="F32" s="74"/>
      <c r="G32" s="67" t="s">
        <v>60</v>
      </c>
      <c r="H32" s="75">
        <f>COUNTIF(A23:A23,"НС")</f>
        <v>0</v>
      </c>
      <c r="I32" s="82"/>
      <c r="J32" s="83"/>
      <c r="K32" s="83"/>
      <c r="L32" s="84"/>
      <c r="M32" s="67" t="s">
        <v>61</v>
      </c>
      <c r="N32" s="72">
        <f>COUNTIF(F$23:F119,"3 СР")</f>
        <v>0</v>
      </c>
    </row>
    <row r="33" spans="1:21" ht="5.25" customHeight="1" x14ac:dyDescent="0.25">
      <c r="A33" s="81"/>
      <c r="B33" s="63"/>
      <c r="C33" s="63"/>
      <c r="D33" s="63"/>
      <c r="E33" s="63"/>
      <c r="F33" s="63"/>
      <c r="G33" s="32"/>
      <c r="H33" s="85"/>
      <c r="I33" s="85"/>
      <c r="J33" s="85"/>
      <c r="K33" s="85"/>
      <c r="L33" s="85"/>
      <c r="M33" s="86"/>
      <c r="N33" s="87"/>
    </row>
    <row r="34" spans="1:21" ht="15.5" x14ac:dyDescent="0.25">
      <c r="A34" s="88"/>
      <c r="B34" s="89"/>
      <c r="C34" s="89"/>
      <c r="D34" s="114" t="s">
        <v>62</v>
      </c>
      <c r="E34" s="114"/>
      <c r="F34" s="114"/>
      <c r="G34" s="114" t="s">
        <v>63</v>
      </c>
      <c r="H34" s="114"/>
      <c r="I34" s="114"/>
      <c r="J34" s="90"/>
      <c r="K34" s="90"/>
      <c r="L34" s="114" t="str">
        <f>A19</f>
        <v>СУДЬЯ НА ФИНИШЕ:</v>
      </c>
      <c r="M34" s="114"/>
      <c r="N34" s="115"/>
    </row>
    <row r="35" spans="1:21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21" x14ac:dyDescent="0.25">
      <c r="A36" s="91"/>
      <c r="D36" s="92"/>
      <c r="E36" s="92"/>
      <c r="F36" s="92"/>
      <c r="G36" s="92"/>
      <c r="H36" s="35"/>
      <c r="I36" s="92"/>
      <c r="J36" s="92"/>
      <c r="K36" s="92"/>
      <c r="L36" s="35"/>
      <c r="M36" s="92"/>
      <c r="N36" s="93"/>
    </row>
    <row r="37" spans="1:21" x14ac:dyDescent="0.25">
      <c r="A37" s="91"/>
      <c r="D37" s="92"/>
      <c r="E37" s="92"/>
      <c r="F37" s="92"/>
      <c r="G37" s="92"/>
      <c r="H37" s="35"/>
      <c r="I37" s="92"/>
      <c r="J37" s="92"/>
      <c r="K37" s="92"/>
      <c r="L37" s="35"/>
      <c r="M37" s="92"/>
      <c r="N37" s="93"/>
    </row>
    <row r="38" spans="1:21" x14ac:dyDescent="0.25">
      <c r="A38" s="91"/>
      <c r="D38" s="92"/>
      <c r="E38" s="92"/>
      <c r="F38" s="92"/>
      <c r="G38" s="92"/>
      <c r="H38" s="35"/>
      <c r="I38" s="92"/>
      <c r="J38" s="92"/>
      <c r="K38" s="92"/>
      <c r="L38" s="35"/>
      <c r="M38" s="92"/>
      <c r="N38" s="93"/>
    </row>
    <row r="39" spans="1:21" x14ac:dyDescent="0.25">
      <c r="A39" s="91"/>
      <c r="D39" s="92"/>
      <c r="E39" s="92"/>
      <c r="F39" s="92"/>
      <c r="G39" s="92"/>
      <c r="H39" s="35"/>
      <c r="I39" s="92"/>
      <c r="J39" s="92"/>
      <c r="K39" s="92"/>
      <c r="L39" s="35"/>
      <c r="M39" s="92"/>
      <c r="N39" s="93"/>
    </row>
    <row r="40" spans="1:21" s="97" customFormat="1" ht="13.75" customHeight="1" thickBot="1" x14ac:dyDescent="0.3">
      <c r="A40" s="94"/>
      <c r="B40" s="95"/>
      <c r="C40" s="95"/>
      <c r="D40" s="107" t="str">
        <f>G17</f>
        <v xml:space="preserve">БОЧАНОВ В.А. (ВК, г. ОМСК) </v>
      </c>
      <c r="E40" s="107"/>
      <c r="F40" s="107"/>
      <c r="G40" s="107" t="str">
        <f>G18</f>
        <v>СЛАБКОВСКАЯ В.Н. ( ВК, г. ОМСК)</v>
      </c>
      <c r="H40" s="107"/>
      <c r="I40" s="107"/>
      <c r="J40" s="96"/>
      <c r="K40" s="96"/>
      <c r="L40" s="107" t="str">
        <f>G19</f>
        <v xml:space="preserve">МАЛАХОВ Р.А. (1К, г. ИЖЕВСК) </v>
      </c>
      <c r="M40" s="107"/>
      <c r="N40" s="108"/>
      <c r="S40" s="98"/>
      <c r="T40" s="98"/>
      <c r="U40" s="98"/>
    </row>
    <row r="41" spans="1:21" ht="13.5" thickTop="1" x14ac:dyDescent="0.25"/>
  </sheetData>
  <mergeCells count="39">
    <mergeCell ref="A6:N6"/>
    <mergeCell ref="A1:N1"/>
    <mergeCell ref="A2:N2"/>
    <mergeCell ref="A3:N3"/>
    <mergeCell ref="A4:N4"/>
    <mergeCell ref="A5:N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A25:D25"/>
    <mergeCell ref="G25:N25"/>
    <mergeCell ref="D34:F34"/>
    <mergeCell ref="G34:I34"/>
    <mergeCell ref="L34:N34"/>
    <mergeCell ref="F21:F22"/>
    <mergeCell ref="G21:G22"/>
    <mergeCell ref="H21:I22"/>
    <mergeCell ref="J21:K21"/>
    <mergeCell ref="L21:L22"/>
    <mergeCell ref="M21:M22"/>
    <mergeCell ref="A21:A22"/>
    <mergeCell ref="B21:B22"/>
    <mergeCell ref="C21:C22"/>
    <mergeCell ref="D21:D22"/>
    <mergeCell ref="A35:E35"/>
    <mergeCell ref="F35:N35"/>
    <mergeCell ref="D40:F40"/>
    <mergeCell ref="G40:I40"/>
    <mergeCell ref="L40:N40"/>
  </mergeCells>
  <printOptions horizontalCentered="1"/>
  <pageMargins left="0.19685039370078741" right="0.19685039370078741" top="0.59055118110236227" bottom="0.59055118110236227" header="0.15748031496062992" footer="0.11811023622047245"/>
  <pageSetup paperSize="9" scale="57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ВС Ю-ры 17-18-оф.протокол </vt:lpstr>
      <vt:lpstr>ВС Ю-ки17-18-оф.протокол</vt:lpstr>
      <vt:lpstr>ВС Ю15-16-оф.протокол</vt:lpstr>
      <vt:lpstr>ВС Д15-16-оф.протокол </vt:lpstr>
      <vt:lpstr>ВС Д13-14-оф.протокол</vt:lpstr>
      <vt:lpstr>'ВС Д13-14-оф.протокол'!Заголовки_для_печати</vt:lpstr>
      <vt:lpstr>'ВС Д15-16-оф.протокол '!Заголовки_для_печати</vt:lpstr>
      <vt:lpstr>'ВС Ю15-16-оф.протокол'!Заголовки_для_печати</vt:lpstr>
      <vt:lpstr>'ВС Ю-ки17-18-оф.протокол'!Заголовки_для_печати</vt:lpstr>
      <vt:lpstr>'ВС Ю-ры 17-18-оф.протокол '!Заголовки_для_печати</vt:lpstr>
      <vt:lpstr>'ВС Д13-14-оф.протокол'!Область_печати</vt:lpstr>
      <vt:lpstr>'ВС Д15-16-оф.протокол '!Область_печати</vt:lpstr>
      <vt:lpstr>'ВС Ю15-16-оф.протокол'!Область_печати</vt:lpstr>
      <vt:lpstr>'ВС Ю-ки17-18-оф.протокол'!Область_печати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2024-11-19T03:17:40Z</dcterms:created>
  <dcterms:modified xsi:type="dcterms:W3CDTF">2024-11-19T03:27:51Z</dcterms:modified>
</cp:coreProperties>
</file>