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гонка'!$A$1:$L$44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6" i="2"/>
  <c r="J25" i="2"/>
  <c r="J24" i="2"/>
  <c r="I26" i="2"/>
  <c r="I25" i="2"/>
  <c r="I24" i="2"/>
  <c r="H36" i="2" l="1"/>
  <c r="H35" i="2"/>
  <c r="H34" i="2"/>
  <c r="H33" i="2"/>
  <c r="H32" i="2"/>
  <c r="L33" i="2"/>
  <c r="L32" i="2"/>
  <c r="L31" i="2"/>
  <c r="L30" i="2"/>
  <c r="L29" i="2"/>
  <c r="L34" i="2"/>
  <c r="L35" i="2"/>
  <c r="I44" i="2"/>
  <c r="F44" i="2"/>
  <c r="H31" i="2" l="1"/>
  <c r="H30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<sst xmlns="http://schemas.openxmlformats.org/spreadsheetml/2006/main" count="314" uniqueCount="215">
  <si>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</si>
  <si>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</si>
  <si>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</si>
  <si>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</si>
  <si>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</si>
  <si>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</si>
  <si>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</si>
  <si>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</si>
  <si>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</si>
  <si>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</si>
  <si>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</si>
  <si>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</si>
  <si>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</si>
  <si>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</si>
  <si>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</si>
  <si>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</si>
  <si>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</si>
  <si>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</si>
  <si>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</si>
  <si>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</si>
  <si>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</si>
  <si>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</si>
  <si>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</si>
  <si>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</si>
  <si>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</si>
  <si>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</si>
  <si>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</si>
  <si>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</si>
  <si>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</si>
  <si>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</si>
  <si>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</si>
  <si>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</si>
  <si>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</si>
  <si>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</si>
  <si>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</si>
  <si>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</si>
  <si>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</si>
  <si>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</si>
  <si>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</si>
  <si>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</si>
  <si>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</si>
  <si>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</si>
  <si>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</si>
  <si>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</si>
  <si>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</si>
  <si>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</si>
  <si>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</si>
  <si>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</si>
  <si>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</si>
  <si>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</si>
  <si>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</si>
  <si>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</si>
  <si>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</si>
  <si>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</si>
  <si>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</si>
  <si>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</si>
  <si>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</si>
  <si>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</si>
  <si>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</si>
  <si>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</si>
  <si>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</si>
  <si>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</si>
  <si>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</si>
  <si>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</si>
  <si>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</si>
  <si>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</si>
  <si>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</si>
  <si>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</si>
  <si>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</si>
  <si>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</si>
  <si>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</si>
  <si>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</si>
  <si>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</si>
  <si>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</si>
  <si>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</si>
  <si>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</si>
  <si>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</si>
  <si>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</si>
  <si>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</si>
  <si>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</si>
  <si>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</si>
  <si>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</si>
  <si>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</si>
  <si>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</si>
  <si>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</si>
  <si>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</si>
  <si>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</si>
  <si>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</si>
  <si>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</si>
  <si>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</si>
  <si>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</si>
  <si>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</si>
  <si>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</si>
  <si>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</si>
  <si>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</si>
  <si>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</si>
  <si>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</si>
  <si>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</si>
  <si>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</si>
  <si>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</si>
  <si>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</si>
  <si>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</si>
  <si>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</si>
  <si>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</si>
  <si>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</si>
  <si>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</si>
  <si>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</si>
  <si>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</si>
  <si>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</si>
  <si>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</si>
  <si>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</si>
  <si>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</si>
  <si>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</si>
  <si>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</si>
  <si>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</si>
  <si>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</si>
  <si>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</si>
  <si>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</si>
  <si>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</si>
  <si>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</si>
  <si>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</si>
  <si>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</si>
  <si>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</si>
  <si>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</si>
  <si>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</si>
  <si>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</si>
  <si>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</si>
  <si>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</si>
  <si>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</si>
  <si>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</si>
  <si>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</si>
  <si>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</si>
  <si>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</si>
  <si>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</si>
  <si>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</si>
  <si>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</si>
  <si>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</si>
  <si>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</si>
  <si>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</si>
  <si>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</si>
  <si>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</si>
  <si>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</si>
  <si>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</si>
  <si>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</si>
  <si>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</si>
  <si>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</si>
  <si>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</si>
  <si>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</si>
  <si>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</si>
  <si>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</si>
  <si>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</si>
  <si>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</si>
  <si>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</si>
  <si>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</si>
  <si>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</si>
  <si>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</si>
  <si>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</si>
  <si>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</si>
  <si>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</si>
  <si>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</si>
  <si>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</si>
  <si>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</si>
  <si>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</si>
  <si>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</si>
  <si>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</si>
  <si>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</si>
  <si>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</si>
  <si>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</si>
  <si>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</si>
  <si>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</si>
  <si>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</si>
  <si>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</si>
  <si>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</si>
  <si>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</si>
  <si>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</si>
  <si>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</si>
  <si>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</si>
  <si>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</si>
  <si>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</si>
  <si>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</si>
  <si>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</si>
  <si>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</si>
  <si>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</si>
  <si>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</si>
  <si>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</si>
  <si>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</si>
  <si>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</si>
  <si>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</si>
  <si>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</si>
  <si>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СУММА ПЕРЕПАДОВ (ТС)(м):</t>
  </si>
  <si>
    <t>Юниорки 17-18 лет</t>
  </si>
  <si>
    <t>Министерство физической культуры и спорта Хабаровского края</t>
  </si>
  <si>
    <t>Федерация велосипедного спорта Хабаровского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</si>
  <si>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Хабаровск</t>
    </r>
  </si>
  <si>
    <t>СТАРОДУБЦЕВ А.Ю. (ВК, г. Хабаровск)</t>
  </si>
  <si>
    <t>ЛЕБЕДЕВ А.Ю. (ВК, г. Хабаровск)</t>
  </si>
  <si>
    <t>ЖЕРЕБЦОВА М.С. (ВК, г. Чита)</t>
  </si>
  <si>
    <t>НАЗВАНИЕ ТРАССЫ / РЕГ. НОМЕР: дорога "Восток", 43 км/АЗЕ</t>
  </si>
  <si>
    <t>МАКСИМАЛЬНЫЙ ПЕРЕПАД (HD)(м): 51</t>
  </si>
  <si>
    <t>Иванова Марианна</t>
  </si>
  <si>
    <t>Хабаровский край</t>
  </si>
  <si>
    <t>Симакова Алена</t>
  </si>
  <si>
    <t>Пхенда Нелли</t>
  </si>
  <si>
    <t>Лукина Наталья</t>
  </si>
  <si>
    <t>Хабаровский край, Забайкальский край</t>
  </si>
  <si>
    <t>Осадки: без осадков</t>
  </si>
  <si>
    <t xml:space="preserve">Ветер: </t>
  </si>
  <si>
    <t>№ ЕКП 2021: 43496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</si>
  <si>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</si>
  <si>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06 сентября 2021 года</t>
    </r>
  </si>
  <si>
    <t>№ ВРВС: 0080601611Я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</si>
  <si>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15ч 00м</t>
    </r>
  </si>
  <si>
    <t>20/3</t>
  </si>
  <si>
    <t>Температура: +18/+25</t>
  </si>
  <si>
    <t>Влажность: 61%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</si>
</sst>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0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0" fontId="3" fillId="0" borderId="27" xfId="4" applyNumberFormat="1" applyFont="1" applyFill="1" applyBorder="1" applyAlignment="1" applyProtection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5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8" fillId="4" borderId="9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46" xfId="4" applyFont="1" applyBorder="1" applyAlignment="1">
      <alignment horizontal="center" vertical="center"/>
    </xf>
    <xf numFmtId="0" fontId="3" fillId="0" borderId="46" xfId="4" applyFont="1" applyBorder="1" applyAlignment="1">
      <alignment horizontal="center" vertical="center" wrapText="1"/>
    </xf>
    <xf numFmtId="0" fontId="3" fillId="0" borderId="46" xfId="4" applyFont="1" applyBorder="1" applyAlignment="1">
      <alignment horizontal="left" vertical="center" wrapText="1"/>
    </xf>
    <xf numFmtId="1" fontId="3" fillId="0" borderId="46" xfId="4" applyNumberFormat="1" applyFont="1" applyBorder="1" applyAlignment="1">
      <alignment horizontal="center" vertical="center"/>
    </xf>
    <xf numFmtId="0" fontId="23" fillId="0" borderId="46" xfId="5" applyFont="1" applyFill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164" fontId="3" fillId="0" borderId="46" xfId="1" applyNumberFormat="1" applyFont="1" applyFill="1" applyBorder="1" applyAlignment="1">
      <alignment horizontal="center" vertical="center" wrapText="1"/>
    </xf>
    <xf numFmtId="21" fontId="3" fillId="0" borderId="27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21" fontId="3" fillId="0" borderId="46" xfId="4" applyNumberFormat="1" applyFont="1" applyBorder="1" applyAlignment="1">
      <alignment horizontal="center" vertical="center"/>
    </xf>
    <xf numFmtId="21" fontId="3" fillId="0" borderId="46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14" fillId="2" borderId="20" xfId="4" applyFont="1" applyFill="1" applyBorder="1" applyAlignment="1">
      <alignment horizontal="center" vertical="center" wrapText="1"/>
    </xf>
    <xf numFmtId="0" fontId="14" fillId="2" borderId="23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19" xfId="4" applyFont="1" applyFill="1" applyBorder="1" applyAlignment="1">
      <alignment horizontal="center" vertical="center"/>
    </xf>
    <xf numFmtId="0" fontId="14" fillId="2" borderId="22" xfId="4" applyFont="1" applyFill="1" applyBorder="1" applyAlignment="1">
      <alignment horizontal="center" vertical="center"/>
    </xf>
    <xf numFmtId="0" fontId="14" fillId="2" borderId="21" xfId="4" applyFont="1" applyFill="1" applyBorder="1" applyAlignment="1">
      <alignment horizontal="center" vertical="center" wrapText="1"/>
    </xf>
    <xf numFmtId="0" fontId="14" fillId="2" borderId="25" xfId="4" applyFont="1" applyFill="1" applyBorder="1" applyAlignment="1">
      <alignment horizontal="center" vertical="center" wrapText="1"/>
    </xf>
    <xf numFmtId="0" fontId="14" fillId="2" borderId="34" xfId="3" applyFont="1" applyFill="1" applyBorder="1" applyAlignment="1">
      <alignment horizontal="center" vertical="center" wrapText="1"/>
    </xf>
    <xf numFmtId="0" fontId="14" fillId="2" borderId="41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176891</xdr:colOff>
      <xdr:row>0</xdr:row>
      <xdr:rowOff>89270</xdr:rowOff>
    </xdr:from>
    <xdr:to>
      <xdr:col>3</xdr:col>
      <xdr:colOff>123253</xdr:colOff>
      <xdr:row>3</xdr:row>
      <xdr:rowOff>107322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7" y="89270"/>
          <a:ext cx="844433" cy="698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128505</xdr:colOff>
      <xdr:row>3</xdr:row>
      <xdr:rowOff>68036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791" cy="748393"/>
        </a:xfrm>
        <a:prstGeom prst="rect">
          <a:avLst/>
        </a:prstGeom>
      </xdr:spPr>
    </xdr:pic>
    <xdr:clientData/>
  </xdr:twoCellAnchor>
  <xdr:oneCellAnchor>
    <xdr:from>
      <xdr:col>10</xdr:col>
      <xdr:colOff>250453</xdr:colOff>
      <xdr:row>0</xdr:row>
      <xdr:rowOff>40820</xdr:rowOff>
    </xdr:from>
    <xdr:ext cx="837943" cy="680357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4739" y="40820"/>
          <a:ext cx="837943" cy="680357"/>
        </a:xfrm>
        <a:prstGeom prst="rect">
          <a:avLst/>
        </a:prstGeom>
      </xdr:spPr>
    </xdr:pic>
    <xdr:clientData/>
  </xdr:oneCellAnchor>
  <xdr:oneCellAnchor>
    <xdr:from>
      <xdr:col>11</xdr:col>
      <xdr:colOff>210022</xdr:colOff>
      <xdr:row>0</xdr:row>
      <xdr:rowOff>40820</xdr:rowOff>
    </xdr:from>
    <xdr:ext cx="721268" cy="707573"/>
    <xdr:pic>
      <xdr:nvPicPr>
        <xdr:cNvPr id="6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5986" y="40820"/>
          <a:ext cx="721268" cy="70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0" t="s">
        <v>37</v>
      </c>
      <c r="B1" s="190"/>
      <c r="C1" s="190"/>
      <c r="D1" s="190"/>
      <c r="E1" s="190"/>
      <c r="F1" s="190"/>
      <c r="G1" s="190"/>
    </row>
    <row r="2" spans="1:9" ht="15.75" customHeight="1" x14ac:dyDescent="0.2">
      <c r="A2" s="191" t="s">
        <v>61</v>
      </c>
      <c r="B2" s="191"/>
      <c r="C2" s="191"/>
      <c r="D2" s="191"/>
      <c r="E2" s="191"/>
      <c r="F2" s="191"/>
      <c r="G2" s="191"/>
    </row>
    <row r="3" spans="1:9" ht="21" x14ac:dyDescent="0.2">
      <c r="A3" s="190" t="s">
        <v>38</v>
      </c>
      <c r="B3" s="190"/>
      <c r="C3" s="190"/>
      <c r="D3" s="190"/>
      <c r="E3" s="190"/>
      <c r="F3" s="190"/>
      <c r="G3" s="190"/>
    </row>
    <row r="4" spans="1:9" ht="21" x14ac:dyDescent="0.2">
      <c r="A4" s="190" t="s">
        <v>55</v>
      </c>
      <c r="B4" s="190"/>
      <c r="C4" s="190"/>
      <c r="D4" s="190"/>
      <c r="E4" s="190"/>
      <c r="F4" s="190"/>
      <c r="G4" s="190"/>
    </row>
    <row r="5" spans="1:9" s="2" customFormat="1" ht="28.5" x14ac:dyDescent="0.2">
      <c r="A5" s="192" t="s">
        <v>25</v>
      </c>
      <c r="B5" s="192"/>
      <c r="C5" s="192"/>
      <c r="D5" s="192"/>
      <c r="E5" s="192"/>
      <c r="F5" s="192"/>
      <c r="G5" s="192"/>
      <c r="I5" s="3"/>
    </row>
    <row r="6" spans="1:9" s="2" customFormat="1" ht="18" customHeight="1" thickBot="1" x14ac:dyDescent="0.25">
      <c r="A6" s="193" t="s">
        <v>40</v>
      </c>
      <c r="B6" s="193"/>
      <c r="C6" s="193"/>
      <c r="D6" s="193"/>
      <c r="E6" s="193"/>
      <c r="F6" s="193"/>
      <c r="G6" s="193"/>
    </row>
    <row r="7" spans="1:9" ht="18" customHeight="1" thickTop="1" x14ac:dyDescent="0.2">
      <c r="A7" s="194" t="s">
        <v>0</v>
      </c>
      <c r="B7" s="195"/>
      <c r="C7" s="195"/>
      <c r="D7" s="195"/>
      <c r="E7" s="195"/>
      <c r="F7" s="195"/>
      <c r="G7" s="196"/>
    </row>
    <row r="8" spans="1:9" ht="18" customHeight="1" x14ac:dyDescent="0.2">
      <c r="A8" s="197" t="s">
        <v>1</v>
      </c>
      <c r="B8" s="198"/>
      <c r="C8" s="198"/>
      <c r="D8" s="198"/>
      <c r="E8" s="198"/>
      <c r="F8" s="198"/>
      <c r="G8" s="199"/>
    </row>
    <row r="9" spans="1:9" ht="19.5" customHeight="1" x14ac:dyDescent="0.2">
      <c r="A9" s="197" t="s">
        <v>2</v>
      </c>
      <c r="B9" s="198"/>
      <c r="C9" s="198"/>
      <c r="D9" s="198"/>
      <c r="E9" s="198"/>
      <c r="F9" s="198"/>
      <c r="G9" s="199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0" t="s">
        <v>27</v>
      </c>
      <c r="E11" s="20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3" t="s">
        <v>26</v>
      </c>
      <c r="B18" s="185" t="s">
        <v>19</v>
      </c>
      <c r="C18" s="185" t="s">
        <v>20</v>
      </c>
      <c r="D18" s="187" t="s">
        <v>21</v>
      </c>
      <c r="E18" s="185" t="s">
        <v>22</v>
      </c>
      <c r="F18" s="185" t="s">
        <v>29</v>
      </c>
      <c r="G18" s="181" t="s">
        <v>23</v>
      </c>
    </row>
    <row r="19" spans="1:13" s="36" customFormat="1" ht="22.5" customHeight="1" x14ac:dyDescent="0.2">
      <c r="A19" s="184"/>
      <c r="B19" s="186"/>
      <c r="C19" s="186"/>
      <c r="D19" s="188"/>
      <c r="E19" s="186"/>
      <c r="F19" s="189"/>
      <c r="G19" s="182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1.0079990361011149E-2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6.5227979533438063E-2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0.45844511830281842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0.3337291857924517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0.62087844573886464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0.67288023656306417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0.50600573107674063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0.82290533389141141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0.64193236202548309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0.93676760139219128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3.0647395101262132E-2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0.71613535670690909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0.63702155958475026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0.24194336487547574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0.96933677815842501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0.42777319280938608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0.66151818366174375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0.30732418664103134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0.30120711199480377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1.9668005104596875E-2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0.84235509447567791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0.49180612299249515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0.50277474556904833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0.19511236483957828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0.50468678855294546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0.92862798527394297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0.38253819185604898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0.88928477203110468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0.32437139704442797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0.92431493451308822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0.93656636940730931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0.2716402471941719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0.55674542804237592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0.9561040114022934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0.83921129330850275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0.40301250123864696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0.33086464284790984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0.12368469299184359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0.4097690343425745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0.19704195074577924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0.7703828441576287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6.128619002782365E-2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0.43423350017979268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0.55140462121498601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0.21516414617583079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0.3870640777389287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0.16543959657358387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0.34012430410892713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0.22954801068838215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0.24723735532976987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0.5258827908708904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0.24407181622855068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1.8285790111199907E-3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0.20103288259115026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0.6604109484451286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0.10023942216939685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0.70364073765758905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0.21426617851090424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0.69455934880865222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9.375101710084921E-2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0.97265039129642294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0.22920619965189082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0.60100155222766438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0.65107709603313435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0.83895896889187327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0.76491289877932478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0.33517581022060738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0.36993604942334468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0.83391623820015803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0.5803468714677017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0.19880134132689087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0.21844636043278187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0.11890249793936958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0.40584960039476392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0.34529065885747989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0.2992728164996048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0.38035077173805087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8.9367162414791701E-2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0.55054089292915009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0.949241773019733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0.80525740632514842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0.53017247034328197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0.97865502907982616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0.2772035105106434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7.4240754755369398E-2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0.88490167653397778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0.39679776555868573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0.34719508387104547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0.23692000983682493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0.37467945884550569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2.1397550650041897E-2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0.12951828888675976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0.43789495579530147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45"/>
  <sheetViews>
    <sheetView tabSelected="1" view="pageBreakPreview" topLeftCell="A10" zoomScale="70" zoomScaleNormal="100" zoomScaleSheetLayoutView="70" workbookViewId="0">
      <selection activeCell="K25" sqref="K25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1.75" style="99" customWidth="1"/>
    <col min="4" max="4" width="14.875" style="65" customWidth="1"/>
    <col min="5" max="5" width="8.7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5.75" customHeight="1" x14ac:dyDescent="0.2">
      <c r="A1" s="222" t="s">
        <v>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5.75" customHeight="1" x14ac:dyDescent="0.2">
      <c r="A2" s="222" t="s">
        <v>191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21" x14ac:dyDescent="0.2">
      <c r="A3" s="222" t="s">
        <v>38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1" x14ac:dyDescent="0.2">
      <c r="A4" s="222" t="s">
        <v>192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23" t="s">
        <v>39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s="67" customFormat="1" ht="18" customHeight="1" x14ac:dyDescent="0.2">
      <c r="A7" s="221" t="s">
        <v>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06" t="s">
        <v>41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1:12" ht="18" customHeight="1" x14ac:dyDescent="0.2">
      <c r="A10" s="209" t="s">
        <v>208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</row>
    <row r="11" spans="1:12" ht="19.5" customHeight="1" x14ac:dyDescent="0.2">
      <c r="A11" s="209" t="s">
        <v>190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5" t="s">
        <v>193</v>
      </c>
      <c r="B13" s="72"/>
      <c r="C13" s="100"/>
      <c r="D13" s="101"/>
      <c r="E13" s="73"/>
      <c r="F13" s="150"/>
      <c r="G13" s="152" t="s">
        <v>42</v>
      </c>
      <c r="H13" s="73"/>
      <c r="I13" s="73"/>
      <c r="J13" s="73"/>
      <c r="K13" s="74"/>
      <c r="L13" s="75" t="s">
        <v>210</v>
      </c>
    </row>
    <row r="14" spans="1:12" ht="15.75" x14ac:dyDescent="0.2">
      <c r="A14" s="76" t="s">
        <v>209</v>
      </c>
      <c r="B14" s="77"/>
      <c r="C14" s="102"/>
      <c r="D14" s="103"/>
      <c r="E14" s="78"/>
      <c r="F14" s="151"/>
      <c r="G14" s="153" t="s">
        <v>211</v>
      </c>
      <c r="H14" s="78"/>
      <c r="I14" s="78"/>
      <c r="J14" s="78"/>
      <c r="K14" s="79"/>
      <c r="L14" s="154" t="s">
        <v>207</v>
      </c>
    </row>
    <row r="15" spans="1:12" ht="15" x14ac:dyDescent="0.2">
      <c r="A15" s="212" t="s">
        <v>8</v>
      </c>
      <c r="B15" s="213"/>
      <c r="C15" s="213"/>
      <c r="D15" s="213"/>
      <c r="E15" s="213"/>
      <c r="F15" s="213"/>
      <c r="G15" s="214"/>
      <c r="H15" s="226" t="s">
        <v>9</v>
      </c>
      <c r="I15" s="213"/>
      <c r="J15" s="213"/>
      <c r="K15" s="213"/>
      <c r="L15" s="227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197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6" t="s">
        <v>194</v>
      </c>
      <c r="H17" s="85" t="s">
        <v>198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6" t="s">
        <v>195</v>
      </c>
      <c r="H18" s="85" t="s">
        <v>189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7" t="s">
        <v>196</v>
      </c>
      <c r="H19" s="85" t="s">
        <v>188</v>
      </c>
      <c r="I19" s="86"/>
      <c r="J19" s="86"/>
      <c r="K19" s="159">
        <v>60</v>
      </c>
      <c r="L19" s="160" t="s">
        <v>212</v>
      </c>
    </row>
    <row r="20" spans="1:20" ht="9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15" t="s">
        <v>43</v>
      </c>
      <c r="B21" s="185" t="s">
        <v>19</v>
      </c>
      <c r="C21" s="185" t="s">
        <v>44</v>
      </c>
      <c r="D21" s="185" t="s">
        <v>20</v>
      </c>
      <c r="E21" s="185" t="s">
        <v>21</v>
      </c>
      <c r="F21" s="185" t="s">
        <v>45</v>
      </c>
      <c r="G21" s="219" t="s">
        <v>22</v>
      </c>
      <c r="H21" s="219" t="s">
        <v>46</v>
      </c>
      <c r="I21" s="185" t="s">
        <v>47</v>
      </c>
      <c r="J21" s="185" t="s">
        <v>48</v>
      </c>
      <c r="K21" s="203" t="s">
        <v>49</v>
      </c>
      <c r="L21" s="217" t="s">
        <v>23</v>
      </c>
      <c r="M21" s="202" t="s">
        <v>57</v>
      </c>
      <c r="N21" s="202" t="s">
        <v>58</v>
      </c>
    </row>
    <row r="22" spans="1:20" s="95" customFormat="1" ht="13.5" customHeight="1" x14ac:dyDescent="0.2">
      <c r="A22" s="216"/>
      <c r="B22" s="186"/>
      <c r="C22" s="186"/>
      <c r="D22" s="186"/>
      <c r="E22" s="186"/>
      <c r="F22" s="186"/>
      <c r="G22" s="220"/>
      <c r="H22" s="220"/>
      <c r="I22" s="186"/>
      <c r="J22" s="186"/>
      <c r="K22" s="204"/>
      <c r="L22" s="218"/>
      <c r="M22" s="202"/>
      <c r="N22" s="202"/>
    </row>
    <row r="23" spans="1:20" s="96" customFormat="1" ht="26.25" customHeight="1" x14ac:dyDescent="0.2">
      <c r="A23" s="107">
        <v>1</v>
      </c>
      <c r="B23" s="108">
        <v>8</v>
      </c>
      <c r="C23" s="108">
        <v>10092428553</v>
      </c>
      <c r="D23" s="109" t="s">
        <v>201</v>
      </c>
      <c r="E23" s="158">
        <v>2004</v>
      </c>
      <c r="F23" s="97" t="s">
        <v>62</v>
      </c>
      <c r="G23" s="140" t="s">
        <v>204</v>
      </c>
      <c r="H23" s="177">
        <v>6.8784722222222219E-2</v>
      </c>
      <c r="I23" s="177"/>
      <c r="J23" s="149">
        <f t="shared" ref="J23:J26" si="0">IFERROR($K$19*3600/(HOUR(H23)*3600+MINUTE(H23)*60+SECOND(H23)),"")</f>
        <v>36.345280161534582</v>
      </c>
      <c r="K23" s="98"/>
      <c r="L23" s="98"/>
      <c r="M23" s="106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27.75" customHeight="1" x14ac:dyDescent="0.2">
      <c r="A24" s="107">
        <v>2</v>
      </c>
      <c r="B24" s="108">
        <v>9</v>
      </c>
      <c r="C24" s="108">
        <v>10091882525</v>
      </c>
      <c r="D24" s="109" t="s">
        <v>203</v>
      </c>
      <c r="E24" s="158">
        <v>2003</v>
      </c>
      <c r="F24" s="97" t="s">
        <v>171</v>
      </c>
      <c r="G24" s="140" t="s">
        <v>200</v>
      </c>
      <c r="H24" s="177">
        <v>6.8784722222222219E-2</v>
      </c>
      <c r="I24" s="178">
        <f t="shared" ref="I24:I26" si="1">H24-$H$23</f>
        <v>0</v>
      </c>
      <c r="J24" s="149">
        <f t="shared" si="0"/>
        <v>36.345280161534582</v>
      </c>
      <c r="K24" s="98"/>
      <c r="L24" s="98"/>
      <c r="M24" s="106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27.75" customHeight="1" x14ac:dyDescent="0.2">
      <c r="A25" s="107">
        <v>3</v>
      </c>
      <c r="B25" s="108">
        <v>6</v>
      </c>
      <c r="C25" s="108">
        <v>10118928347</v>
      </c>
      <c r="D25" s="109" t="s">
        <v>202</v>
      </c>
      <c r="E25" s="158">
        <v>2003</v>
      </c>
      <c r="F25" s="111" t="s">
        <v>171</v>
      </c>
      <c r="G25" s="140" t="s">
        <v>200</v>
      </c>
      <c r="H25" s="177">
        <v>6.9664351851851852E-2</v>
      </c>
      <c r="I25" s="178">
        <f t="shared" si="1"/>
        <v>8.7962962962963298E-4</v>
      </c>
      <c r="J25" s="149">
        <f t="shared" si="0"/>
        <v>35.886359860441935</v>
      </c>
      <c r="K25" s="98"/>
      <c r="L25" s="110"/>
      <c r="M25" s="105">
        <v>0.47557743055555557</v>
      </c>
      <c r="N25" s="104">
        <v>0.46319444444444402</v>
      </c>
    </row>
    <row r="26" spans="1:20" s="96" customFormat="1" ht="27.75" customHeight="1" thickBot="1" x14ac:dyDescent="0.25">
      <c r="A26" s="167">
        <v>4</v>
      </c>
      <c r="B26" s="168">
        <v>5</v>
      </c>
      <c r="C26" s="168">
        <v>10092004581</v>
      </c>
      <c r="D26" s="169" t="s">
        <v>199</v>
      </c>
      <c r="E26" s="170">
        <v>2004</v>
      </c>
      <c r="F26" s="176" t="s">
        <v>62</v>
      </c>
      <c r="G26" s="171" t="s">
        <v>200</v>
      </c>
      <c r="H26" s="179">
        <v>6.9664351851851852E-2</v>
      </c>
      <c r="I26" s="180">
        <f t="shared" si="1"/>
        <v>8.7962962962963298E-4</v>
      </c>
      <c r="J26" s="172">
        <f t="shared" si="0"/>
        <v>35.886359860441935</v>
      </c>
      <c r="K26" s="173"/>
      <c r="L26" s="173"/>
      <c r="M26" s="106">
        <v>0.50898958333333333</v>
      </c>
      <c r="N26" s="104">
        <v>0.49652777777777501</v>
      </c>
      <c r="O26" s="65"/>
      <c r="P26" s="65"/>
      <c r="Q26" s="65"/>
      <c r="R26" s="65"/>
      <c r="S26" s="65"/>
      <c r="T26" s="65"/>
    </row>
    <row r="27" spans="1:20" ht="6.75" customHeight="1" thickTop="1" thickBot="1" x14ac:dyDescent="0.25">
      <c r="A27" s="161"/>
      <c r="B27" s="162"/>
      <c r="C27" s="162"/>
      <c r="D27" s="163"/>
      <c r="E27" s="164"/>
      <c r="F27" s="112"/>
      <c r="G27" s="165"/>
      <c r="H27" s="166"/>
      <c r="I27" s="166"/>
      <c r="J27" s="166"/>
      <c r="K27" s="166"/>
      <c r="L27" s="166"/>
    </row>
    <row r="28" spans="1:20" ht="15.75" thickTop="1" x14ac:dyDescent="0.2">
      <c r="A28" s="235" t="s">
        <v>50</v>
      </c>
      <c r="B28" s="236"/>
      <c r="C28" s="236"/>
      <c r="D28" s="236"/>
      <c r="E28" s="236"/>
      <c r="F28" s="236"/>
      <c r="G28" s="236" t="s">
        <v>51</v>
      </c>
      <c r="H28" s="236"/>
      <c r="I28" s="236"/>
      <c r="J28" s="236"/>
      <c r="K28" s="236"/>
      <c r="L28" s="237"/>
    </row>
    <row r="29" spans="1:20" x14ac:dyDescent="0.2">
      <c r="A29" s="175" t="s">
        <v>213</v>
      </c>
      <c r="B29" s="114"/>
      <c r="C29" s="115"/>
      <c r="D29" s="114"/>
      <c r="E29" s="116"/>
      <c r="F29" s="117"/>
      <c r="G29" s="118" t="s">
        <v>177</v>
      </c>
      <c r="H29" s="174">
        <v>1</v>
      </c>
      <c r="I29" s="120"/>
      <c r="J29" s="121"/>
      <c r="K29" s="141" t="s">
        <v>185</v>
      </c>
      <c r="L29" s="123">
        <f>COUNTIF(F23:F26,"ЗМС")</f>
        <v>0</v>
      </c>
    </row>
    <row r="30" spans="1:20" x14ac:dyDescent="0.2">
      <c r="A30" s="175" t="s">
        <v>214</v>
      </c>
      <c r="B30" s="114"/>
      <c r="C30" s="124"/>
      <c r="D30" s="114"/>
      <c r="E30" s="125"/>
      <c r="F30" s="126"/>
      <c r="G30" s="127" t="s">
        <v>178</v>
      </c>
      <c r="H30" s="119">
        <f>H31+H36</f>
        <v>4</v>
      </c>
      <c r="I30" s="128"/>
      <c r="J30" s="129"/>
      <c r="K30" s="141" t="s">
        <v>186</v>
      </c>
      <c r="L30" s="123">
        <f>COUNTIF(F23:F26,"МСМК")</f>
        <v>0</v>
      </c>
    </row>
    <row r="31" spans="1:20" x14ac:dyDescent="0.2">
      <c r="A31" s="175" t="s">
        <v>205</v>
      </c>
      <c r="B31" s="114"/>
      <c r="C31" s="130"/>
      <c r="D31" s="114"/>
      <c r="E31" s="125"/>
      <c r="F31" s="126"/>
      <c r="G31" s="127" t="s">
        <v>179</v>
      </c>
      <c r="H31" s="119">
        <f>H32+H33+H34+H35</f>
        <v>4</v>
      </c>
      <c r="I31" s="128"/>
      <c r="J31" s="129"/>
      <c r="K31" s="141" t="s">
        <v>187</v>
      </c>
      <c r="L31" s="123">
        <f>COUNTIF(F23:F26,"МС")</f>
        <v>0</v>
      </c>
    </row>
    <row r="32" spans="1:20" x14ac:dyDescent="0.2">
      <c r="A32" s="175" t="s">
        <v>206</v>
      </c>
      <c r="B32" s="114"/>
      <c r="C32" s="130"/>
      <c r="D32" s="114"/>
      <c r="E32" s="125"/>
      <c r="F32" s="126"/>
      <c r="G32" s="127" t="s">
        <v>180</v>
      </c>
      <c r="H32" s="119">
        <f>COUNT(A23:A134)</f>
        <v>4</v>
      </c>
      <c r="I32" s="128"/>
      <c r="J32" s="129"/>
      <c r="K32" s="122" t="s">
        <v>62</v>
      </c>
      <c r="L32" s="123">
        <f>COUNTIF(F23:F26,"КМС")</f>
        <v>2</v>
      </c>
    </row>
    <row r="33" spans="1:12" x14ac:dyDescent="0.2">
      <c r="A33" s="113"/>
      <c r="B33" s="114"/>
      <c r="C33" s="130"/>
      <c r="D33" s="114"/>
      <c r="E33" s="125"/>
      <c r="F33" s="126"/>
      <c r="G33" s="127" t="s">
        <v>181</v>
      </c>
      <c r="H33" s="119">
        <f>COUNTIF(A23:A133,"ЛИМ")</f>
        <v>0</v>
      </c>
      <c r="I33" s="128"/>
      <c r="J33" s="129"/>
      <c r="K33" s="122" t="s">
        <v>171</v>
      </c>
      <c r="L33" s="123">
        <f>COUNTIF(F23:F26,"1 СР")</f>
        <v>2</v>
      </c>
    </row>
    <row r="34" spans="1:12" x14ac:dyDescent="0.2">
      <c r="A34" s="113"/>
      <c r="B34" s="114"/>
      <c r="C34" s="114"/>
      <c r="D34" s="114"/>
      <c r="E34" s="125"/>
      <c r="F34" s="126"/>
      <c r="G34" s="127" t="s">
        <v>182</v>
      </c>
      <c r="H34" s="119">
        <f>COUNTIF(A23:A133,"НФ")</f>
        <v>0</v>
      </c>
      <c r="I34" s="128"/>
      <c r="J34" s="129"/>
      <c r="K34" s="122" t="s">
        <v>170</v>
      </c>
      <c r="L34" s="123">
        <f>COUNTIF(F23:F26,"2 СР")</f>
        <v>0</v>
      </c>
    </row>
    <row r="35" spans="1:12" x14ac:dyDescent="0.2">
      <c r="A35" s="113"/>
      <c r="B35" s="114"/>
      <c r="C35" s="114"/>
      <c r="D35" s="114"/>
      <c r="E35" s="125"/>
      <c r="F35" s="126"/>
      <c r="G35" s="127" t="s">
        <v>183</v>
      </c>
      <c r="H35" s="119">
        <f>COUNTIF(A23:A133,"ДСКВ")</f>
        <v>0</v>
      </c>
      <c r="I35" s="128"/>
      <c r="J35" s="129"/>
      <c r="K35" s="122" t="s">
        <v>169</v>
      </c>
      <c r="L35" s="123">
        <f>COUNTIF(F23:F27,"3 СР")</f>
        <v>0</v>
      </c>
    </row>
    <row r="36" spans="1:12" x14ac:dyDescent="0.2">
      <c r="A36" s="113"/>
      <c r="B36" s="114"/>
      <c r="C36" s="114"/>
      <c r="D36" s="114"/>
      <c r="E36" s="131"/>
      <c r="F36" s="132"/>
      <c r="G36" s="127" t="s">
        <v>184</v>
      </c>
      <c r="H36" s="119">
        <f>COUNTIF(A23:A133,"НС")</f>
        <v>0</v>
      </c>
      <c r="I36" s="133"/>
      <c r="J36" s="134"/>
      <c r="K36" s="141"/>
      <c r="L36" s="142"/>
    </row>
    <row r="37" spans="1:12" x14ac:dyDescent="0.2">
      <c r="A37" s="113"/>
      <c r="B37" s="135"/>
      <c r="C37" s="135"/>
      <c r="D37" s="114"/>
      <c r="E37" s="136"/>
      <c r="F37" s="143"/>
      <c r="G37" s="143"/>
      <c r="H37" s="144"/>
      <c r="I37" s="145"/>
      <c r="J37" s="146"/>
      <c r="K37" s="143"/>
      <c r="L37" s="137"/>
    </row>
    <row r="38" spans="1:12" ht="15.75" x14ac:dyDescent="0.2">
      <c r="A38" s="238" t="s">
        <v>52</v>
      </c>
      <c r="B38" s="205"/>
      <c r="C38" s="205"/>
      <c r="D38" s="205"/>
      <c r="E38" s="205"/>
      <c r="F38" s="205" t="s">
        <v>53</v>
      </c>
      <c r="G38" s="205"/>
      <c r="H38" s="205"/>
      <c r="I38" s="205" t="s">
        <v>54</v>
      </c>
      <c r="J38" s="205"/>
      <c r="K38" s="205"/>
      <c r="L38" s="239"/>
    </row>
    <row r="39" spans="1:12" x14ac:dyDescent="0.2">
      <c r="A39" s="228"/>
      <c r="B39" s="229"/>
      <c r="C39" s="229"/>
      <c r="D39" s="229"/>
      <c r="E39" s="229"/>
      <c r="F39" s="230"/>
      <c r="G39" s="230"/>
      <c r="H39" s="230"/>
      <c r="I39" s="230"/>
      <c r="J39" s="230"/>
      <c r="K39" s="230"/>
      <c r="L39" s="231"/>
    </row>
    <row r="40" spans="1:12" x14ac:dyDescent="0.2">
      <c r="A40" s="138"/>
      <c r="B40" s="147"/>
      <c r="C40" s="147"/>
      <c r="D40" s="147"/>
      <c r="E40" s="148"/>
      <c r="F40" s="147"/>
      <c r="G40" s="147"/>
      <c r="H40" s="144"/>
      <c r="I40" s="144"/>
      <c r="J40" s="147"/>
      <c r="K40" s="147"/>
      <c r="L40" s="139"/>
    </row>
    <row r="41" spans="1:12" x14ac:dyDescent="0.2">
      <c r="A41" s="138"/>
      <c r="B41" s="147"/>
      <c r="C41" s="147"/>
      <c r="D41" s="147"/>
      <c r="E41" s="148"/>
      <c r="F41" s="147"/>
      <c r="G41" s="147"/>
      <c r="H41" s="144"/>
      <c r="I41" s="144"/>
      <c r="J41" s="147"/>
      <c r="K41" s="147"/>
      <c r="L41" s="139"/>
    </row>
    <row r="42" spans="1:12" x14ac:dyDescent="0.2">
      <c r="A42" s="22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32"/>
    </row>
    <row r="43" spans="1:12" x14ac:dyDescent="0.2">
      <c r="A43" s="228"/>
      <c r="B43" s="229"/>
      <c r="C43" s="229"/>
      <c r="D43" s="229"/>
      <c r="E43" s="229"/>
      <c r="F43" s="233"/>
      <c r="G43" s="233"/>
      <c r="H43" s="233"/>
      <c r="I43" s="233"/>
      <c r="J43" s="233"/>
      <c r="K43" s="233"/>
      <c r="L43" s="234"/>
    </row>
    <row r="44" spans="1:12" ht="16.5" thickBot="1" x14ac:dyDescent="0.25">
      <c r="A44" s="224"/>
      <c r="B44" s="201"/>
      <c r="C44" s="201"/>
      <c r="D44" s="201"/>
      <c r="E44" s="201"/>
      <c r="F44" s="201" t="str">
        <f>G17</f>
        <v>СТАРОДУБЦЕВ А.Ю. (ВК, г. Хабаровск)</v>
      </c>
      <c r="G44" s="201"/>
      <c r="H44" s="201"/>
      <c r="I44" s="201" t="str">
        <f>G18</f>
        <v>ЛЕБЕДЕВ А.Ю. (ВК, г. Хабаровск)</v>
      </c>
      <c r="J44" s="201"/>
      <c r="K44" s="201"/>
      <c r="L44" s="225"/>
    </row>
    <row r="45" spans="1:12" ht="13.5" thickTop="1" x14ac:dyDescent="0.2"/>
  </sheetData>
  <sortState ref="A23:U120">
    <sortCondition ref="A23:A120"/>
  </sortState>
  <mergeCells count="39">
    <mergeCell ref="A44:E44"/>
    <mergeCell ref="I44:L44"/>
    <mergeCell ref="H15:L15"/>
    <mergeCell ref="A39:E39"/>
    <mergeCell ref="F39:L39"/>
    <mergeCell ref="A42:E42"/>
    <mergeCell ref="F42:L42"/>
    <mergeCell ref="A43:E43"/>
    <mergeCell ref="F43:L43"/>
    <mergeCell ref="A28:F28"/>
    <mergeCell ref="G28:L28"/>
    <mergeCell ref="A38:E38"/>
    <mergeCell ref="I38:L38"/>
    <mergeCell ref="H21:H22"/>
    <mergeCell ref="I21:I22"/>
    <mergeCell ref="J21:J22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F44:H44"/>
    <mergeCell ref="M21:M22"/>
    <mergeCell ref="N21:N22"/>
    <mergeCell ref="K21:K22"/>
    <mergeCell ref="F38:H3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1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2021-09-23T13:05:52Z</dcterms:modified>
</cp:coreProperties>
</file>