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время'!$A$21:$I$21</definedName>
    <definedName name="_xlnm.Print_Titles" localSheetId="0">'Итог прот ВМХ гонка на время'!$21:$21</definedName>
    <definedName name="_xlnm.Print_Area" localSheetId="0">'Итог прот ВМХ гонка на время'!$A$1:$K$44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6" i="2" l="1"/>
  <c r="K35" i="2"/>
  <c r="K34" i="2"/>
  <c r="I33" i="2" l="1"/>
  <c r="J44" i="2" l="1"/>
  <c r="K33" i="2" l="1"/>
  <c r="H44" i="2" l="1"/>
  <c r="E44" i="2"/>
  <c r="I36" i="2"/>
  <c r="I35" i="2"/>
  <c r="I34" i="2"/>
  <c r="K32" i="2"/>
  <c r="K31" i="2"/>
  <c r="K30" i="2"/>
  <c r="I32" i="2" l="1"/>
  <c r="I31" i="2" s="1"/>
</calcChain>
</file>

<file path=xl/sharedStrings.xml><?xml version="1.0" encoding="utf-8"?>
<sst xmlns="http://schemas.openxmlformats.org/spreadsheetml/2006/main" count="89" uniqueCount="79">
  <si>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</si>
  <si>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</si>
  <si>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</si>
  <si>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</si>
  <si>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</si>
  <si>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</si>
  <si>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</si>
  <si>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</si>
  <si>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</si>
  <si>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</si>
  <si>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</si>
  <si>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</si>
  <si>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</si>
  <si>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</si>
  <si>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</si>
  <si>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</si>
  <si>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</si>
  <si>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</si>
  <si>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</si>
  <si>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</si>
  <si>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</si>
  <si>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</si>
  <si>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</si>
  <si>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</si>
  <si>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</si>
  <si>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</si>
  <si>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</si>
  <si>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</si>
  <si>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</si>
  <si>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</si>
  <si>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</si>
  <si>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</si>
  <si>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</si>
  <si>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</si>
  <si>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</si>
  <si>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</si>
  <si>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</si>
  <si>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</si>
  <si>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</si>
  <si>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</si>
  <si>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</si>
  <si>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</si>
  <si>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</si>
  <si>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</si>
  <si>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</si>
  <si>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</si>
  <si>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</si>
  <si>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</si>
  <si>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</si>
  <si>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</si>
  <si>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</si>
  <si>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</si>
  <si>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</si>
  <si>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Юниоры 17-18 лет</t>
  </si>
  <si>
    <r>
      <t xml:space="preserve">НАЧАЛО ГОНКИ: </t>
    </r>
    <r>
      <rPr>
        <sz val="11"/>
        <rFont val="Calibri"/>
        <family val="2"/>
        <charset val="204"/>
      </rPr>
      <t>16ч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</si>
  <si>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17ч 00м</t>
    </r>
  </si>
  <si>
    <t>№ ЕКП 2022: 4717</t>
  </si>
  <si>
    <t>НАЗВАНИЕ ТРАССЫ / РЕГ.НОМЕР: Трасса ВМХ 257 квартал</t>
  </si>
  <si>
    <t>Ширлин Семен</t>
  </si>
  <si>
    <t>СШОР №8</t>
  </si>
  <si>
    <t>Молдованов Андрей</t>
  </si>
  <si>
    <t>Иркутская обл.</t>
  </si>
  <si>
    <t>"Олимпиец"</t>
  </si>
  <si>
    <t>Гассен Марк</t>
  </si>
  <si>
    <t>"ВСК"</t>
  </si>
  <si>
    <t>Мафилов Али</t>
  </si>
  <si>
    <t>Щербаков Артемий</t>
  </si>
  <si>
    <t>СШОР "Академия велоспорта"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</si>
  <si>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</si>
  <si>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</si>
  <si>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</si>
  <si>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</si>
  <si>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</si>
  <si>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</si>
  <si>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НС</t>
  </si>
  <si>
    <t>Шелепугин Алексей</t>
  </si>
  <si>
    <t>"BBR"</t>
  </si>
  <si>
    <t>МЕСТО ПРОВЕДЕНИЯ: г. Ангарск</t>
  </si>
  <si>
    <t xml:space="preserve">ДАТА ПРОВЕДЕНИЯ: 12 июля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</si>
</sst>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:ss.000"/>
    <numFmt numFmtId="166" formatCode="m:ss.00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0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0" fillId="0" borderId="0" xfId="0" applyBorder="1"/>
    <xf numFmtId="0" fontId="19" fillId="0" borderId="11" xfId="2" applyFont="1" applyFill="1" applyBorder="1" applyAlignment="1">
      <alignment horizontal="center" vertical="center"/>
    </xf>
    <xf numFmtId="0" fontId="19" fillId="0" borderId="35" xfId="12" applyFont="1" applyFill="1" applyBorder="1" applyAlignment="1">
      <alignment horizontal="center" vertical="center" wrapText="1"/>
    </xf>
    <xf numFmtId="0" fontId="19" fillId="0" borderId="35" xfId="12" applyFont="1" applyFill="1" applyBorder="1" applyAlignment="1">
      <alignment horizontal="left" vertical="center" wrapText="1"/>
    </xf>
    <xf numFmtId="166" fontId="19" fillId="0" borderId="35" xfId="12" applyNumberFormat="1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9" fillId="0" borderId="35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33" xfId="2" applyFont="1" applyBorder="1" applyAlignment="1">
      <alignment horizontal="left" vertical="center"/>
    </xf>
    <xf numFmtId="165" fontId="19" fillId="0" borderId="33" xfId="2" applyNumberFormat="1" applyFont="1" applyBorder="1" applyAlignment="1">
      <alignment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983226</xdr:colOff>
      <xdr:row>0</xdr:row>
      <xdr:rowOff>128687</xdr:rowOff>
    </xdr:from>
    <xdr:to>
      <xdr:col>10</xdr:col>
      <xdr:colOff>1025245</xdr:colOff>
      <xdr:row>3</xdr:row>
      <xdr:rowOff>92177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107379" y="128687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44"/>
  <sheetViews>
    <sheetView tabSelected="1" view="pageBreakPreview" topLeftCell="A7" zoomScale="62" zoomScaleNormal="100" zoomScaleSheetLayoutView="62" zoomScalePageLayoutView="95" workbookViewId="0">
      <selection activeCell="J24" sqref="J24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6.71093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140625" style="1" customWidth="1"/>
    <col min="8" max="8" width="26.1406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2.5" customHeight="1" x14ac:dyDescent="0.2">
      <c r="A2" s="93" t="s">
        <v>50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2.5" customHeight="1" x14ac:dyDescent="0.2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2.5" customHeight="1" x14ac:dyDescent="0.2">
      <c r="A4" s="93" t="s">
        <v>51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21" customHeight="1" x14ac:dyDescent="0.2">
      <c r="A5" s="93" t="s">
        <v>52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s="3" customFormat="1" ht="28.5" x14ac:dyDescent="0.2">
      <c r="A6" s="89" t="s">
        <v>2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s="3" customFormat="1" ht="18" customHeight="1" x14ac:dyDescent="0.2">
      <c r="A7" s="90" t="s">
        <v>3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s="3" customFormat="1" ht="6" customHeight="1" thickBo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8" customHeight="1" thickTop="1" x14ac:dyDescent="0.2">
      <c r="A9" s="92" t="s">
        <v>4</v>
      </c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pans="1:11" ht="18" customHeight="1" x14ac:dyDescent="0.2">
      <c r="A10" s="83" t="s">
        <v>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19.5" customHeight="1" x14ac:dyDescent="0.2">
      <c r="A11" s="83" t="s">
        <v>53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7.5" customHeight="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ht="15.75" x14ac:dyDescent="0.2">
      <c r="A13" s="85" t="s">
        <v>77</v>
      </c>
      <c r="B13" s="85"/>
      <c r="C13" s="85"/>
      <c r="D13" s="85"/>
      <c r="E13" s="4"/>
      <c r="F13" s="4"/>
      <c r="H13" s="61" t="s">
        <v>54</v>
      </c>
      <c r="I13" s="4"/>
      <c r="J13" s="5"/>
      <c r="K13" s="6" t="s">
        <v>6</v>
      </c>
    </row>
    <row r="14" spans="1:11" ht="15.75" x14ac:dyDescent="0.2">
      <c r="A14" s="86" t="s">
        <v>78</v>
      </c>
      <c r="B14" s="86"/>
      <c r="C14" s="86"/>
      <c r="D14" s="86"/>
      <c r="E14" s="7"/>
      <c r="F14" s="7"/>
      <c r="H14" s="62" t="s">
        <v>55</v>
      </c>
      <c r="I14" s="7"/>
      <c r="J14" s="8"/>
      <c r="K14" s="65" t="s">
        <v>56</v>
      </c>
    </row>
    <row r="15" spans="1:11" ht="15" x14ac:dyDescent="0.2">
      <c r="A15" s="87" t="s">
        <v>7</v>
      </c>
      <c r="B15" s="87"/>
      <c r="C15" s="87"/>
      <c r="D15" s="87"/>
      <c r="E15" s="87"/>
      <c r="F15" s="87"/>
      <c r="G15" s="87"/>
      <c r="H15" s="87"/>
      <c r="I15" s="88" t="s">
        <v>8</v>
      </c>
      <c r="J15" s="88"/>
      <c r="K15" s="88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4"/>
      <c r="I16" s="77" t="s">
        <v>57</v>
      </c>
      <c r="J16" s="77"/>
      <c r="K16" s="77"/>
    </row>
    <row r="17" spans="1:1010" ht="15" x14ac:dyDescent="0.2">
      <c r="A17" s="9" t="s">
        <v>10</v>
      </c>
      <c r="B17" s="10"/>
      <c r="C17" s="10"/>
      <c r="D17" s="13"/>
      <c r="E17" s="12"/>
      <c r="F17" s="11"/>
      <c r="G17" s="14"/>
      <c r="H17" s="63" t="s">
        <v>68</v>
      </c>
      <c r="I17" s="15" t="s">
        <v>11</v>
      </c>
      <c r="J17" s="16"/>
      <c r="K17" s="60">
        <v>5</v>
      </c>
    </row>
    <row r="18" spans="1:1010" ht="15" x14ac:dyDescent="0.2">
      <c r="A18" s="17" t="s">
        <v>12</v>
      </c>
      <c r="B18" s="10"/>
      <c r="C18" s="10"/>
      <c r="D18" s="13"/>
      <c r="E18" s="12"/>
      <c r="F18" s="11"/>
      <c r="G18" s="14"/>
      <c r="H18" s="63" t="s">
        <v>69</v>
      </c>
      <c r="I18" s="15" t="s">
        <v>13</v>
      </c>
      <c r="J18" s="16"/>
      <c r="K18" s="60">
        <v>1</v>
      </c>
    </row>
    <row r="19" spans="1:1010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4" t="s">
        <v>70</v>
      </c>
      <c r="I19" s="20" t="s">
        <v>46</v>
      </c>
      <c r="J19" s="58">
        <v>422</v>
      </c>
      <c r="K19" s="59">
        <v>422</v>
      </c>
    </row>
    <row r="20" spans="1:1010" s="67" customFormat="1" ht="11.25" customHeight="1" thickTop="1" thickBot="1" x14ac:dyDescent="0.25">
      <c r="A20" s="22"/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40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40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40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40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40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40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40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40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40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40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40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40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40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40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40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40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40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40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40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40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40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40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40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40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40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40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40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40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</row>
    <row r="21" spans="1:1010" s="27" customFormat="1" ht="33.75" customHeight="1" thickTop="1" x14ac:dyDescent="0.2">
      <c r="A21" s="23" t="s">
        <v>15</v>
      </c>
      <c r="B21" s="24" t="s">
        <v>16</v>
      </c>
      <c r="C21" s="24" t="s">
        <v>17</v>
      </c>
      <c r="D21" s="24" t="s">
        <v>18</v>
      </c>
      <c r="E21" s="24" t="s">
        <v>19</v>
      </c>
      <c r="F21" s="24" t="s">
        <v>20</v>
      </c>
      <c r="G21" s="24" t="s">
        <v>21</v>
      </c>
      <c r="H21" s="24" t="s">
        <v>22</v>
      </c>
      <c r="I21" s="55" t="s">
        <v>23</v>
      </c>
      <c r="J21" s="25" t="s">
        <v>24</v>
      </c>
      <c r="K21" s="26" t="s">
        <v>25</v>
      </c>
    </row>
    <row r="22" spans="1:1010" s="27" customFormat="1" ht="21.75" customHeight="1" x14ac:dyDescent="0.2">
      <c r="A22" s="68">
        <v>1</v>
      </c>
      <c r="B22" s="69">
        <v>44</v>
      </c>
      <c r="C22" s="69"/>
      <c r="D22" s="70" t="s">
        <v>58</v>
      </c>
      <c r="E22" s="69">
        <v>2005</v>
      </c>
      <c r="F22" s="69" t="s">
        <v>27</v>
      </c>
      <c r="G22" s="69" t="s">
        <v>72</v>
      </c>
      <c r="H22" s="69" t="s">
        <v>59</v>
      </c>
      <c r="I22" s="71">
        <v>4.8101851851851848E-4</v>
      </c>
      <c r="J22" s="94"/>
      <c r="K22" s="95"/>
    </row>
    <row r="23" spans="1:1010" s="27" customFormat="1" ht="21.75" customHeight="1" x14ac:dyDescent="0.2">
      <c r="A23" s="68">
        <v>2</v>
      </c>
      <c r="B23" s="69">
        <v>386</v>
      </c>
      <c r="C23" s="69"/>
      <c r="D23" s="70" t="s">
        <v>60</v>
      </c>
      <c r="E23" s="69">
        <v>2005</v>
      </c>
      <c r="F23" s="69" t="s">
        <v>27</v>
      </c>
      <c r="G23" s="69" t="s">
        <v>73</v>
      </c>
      <c r="H23" s="69" t="s">
        <v>62</v>
      </c>
      <c r="I23" s="71">
        <v>4.8263888888888895E-4</v>
      </c>
      <c r="J23" s="94"/>
      <c r="K23" s="95"/>
    </row>
    <row r="24" spans="1:1010" s="27" customFormat="1" ht="21.75" customHeight="1" x14ac:dyDescent="0.2">
      <c r="A24" s="68">
        <v>3</v>
      </c>
      <c r="B24" s="69">
        <v>380</v>
      </c>
      <c r="C24" s="69"/>
      <c r="D24" s="70" t="s">
        <v>63</v>
      </c>
      <c r="E24" s="69">
        <v>2005</v>
      </c>
      <c r="F24" s="69" t="s">
        <v>39</v>
      </c>
      <c r="G24" s="69" t="s">
        <v>73</v>
      </c>
      <c r="H24" s="69" t="s">
        <v>64</v>
      </c>
      <c r="I24" s="71">
        <v>5.3645833333333334E-4</v>
      </c>
      <c r="J24" s="94"/>
      <c r="K24" s="95"/>
    </row>
    <row r="25" spans="1:1010" s="27" customFormat="1" ht="21.75" customHeight="1" x14ac:dyDescent="0.2">
      <c r="A25" s="68">
        <v>4</v>
      </c>
      <c r="B25" s="69">
        <v>822</v>
      </c>
      <c r="C25" s="69"/>
      <c r="D25" s="70" t="s">
        <v>65</v>
      </c>
      <c r="E25" s="69">
        <v>2004</v>
      </c>
      <c r="F25" s="69" t="s">
        <v>39</v>
      </c>
      <c r="G25" s="69" t="s">
        <v>72</v>
      </c>
      <c r="H25" s="69" t="s">
        <v>59</v>
      </c>
      <c r="I25" s="71">
        <v>5.7141203703703705E-4</v>
      </c>
      <c r="J25" s="94"/>
      <c r="K25" s="95"/>
    </row>
    <row r="26" spans="1:1010" s="27" customFormat="1" ht="21.75" customHeight="1" x14ac:dyDescent="0.2">
      <c r="A26" s="68">
        <v>5</v>
      </c>
      <c r="B26" s="69">
        <v>107</v>
      </c>
      <c r="C26" s="69"/>
      <c r="D26" s="70" t="s">
        <v>66</v>
      </c>
      <c r="E26" s="69">
        <v>2005</v>
      </c>
      <c r="F26" s="69" t="s">
        <v>39</v>
      </c>
      <c r="G26" s="69" t="s">
        <v>72</v>
      </c>
      <c r="H26" s="69" t="s">
        <v>67</v>
      </c>
      <c r="I26" s="71">
        <v>5.7175925925925927E-4</v>
      </c>
      <c r="J26" s="94"/>
      <c r="K26" s="95"/>
    </row>
    <row r="27" spans="1:1010" s="27" customFormat="1" ht="21.75" customHeight="1" thickBot="1" x14ac:dyDescent="0.25">
      <c r="A27" s="96" t="s">
        <v>74</v>
      </c>
      <c r="B27" s="97">
        <v>381</v>
      </c>
      <c r="C27" s="97"/>
      <c r="D27" s="98" t="s">
        <v>75</v>
      </c>
      <c r="E27" s="97"/>
      <c r="F27" s="97" t="s">
        <v>41</v>
      </c>
      <c r="G27" s="97" t="s">
        <v>61</v>
      </c>
      <c r="H27" s="97" t="s">
        <v>76</v>
      </c>
      <c r="I27" s="99"/>
      <c r="J27" s="100"/>
      <c r="K27" s="101"/>
    </row>
    <row r="28" spans="1:1010" ht="7.5" customHeight="1" thickTop="1" thickBot="1" x14ac:dyDescent="0.25">
      <c r="A28" s="28"/>
      <c r="B28" s="29"/>
      <c r="C28" s="29"/>
      <c r="D28" s="30"/>
      <c r="E28" s="31"/>
      <c r="F28" s="32"/>
      <c r="G28" s="31"/>
      <c r="H28" s="31"/>
      <c r="I28" s="33"/>
      <c r="J28" s="33"/>
      <c r="K28" s="33"/>
    </row>
    <row r="29" spans="1:1010" ht="13.5" thickTop="1" x14ac:dyDescent="0.2">
      <c r="A29" s="78" t="s">
        <v>28</v>
      </c>
      <c r="B29" s="78"/>
      <c r="C29" s="78"/>
      <c r="D29" s="78"/>
      <c r="E29" s="49"/>
      <c r="F29" s="49"/>
      <c r="G29" s="49"/>
      <c r="H29" s="79" t="s">
        <v>29</v>
      </c>
      <c r="I29" s="79"/>
      <c r="J29" s="79"/>
      <c r="K29" s="79"/>
    </row>
    <row r="30" spans="1:1010" ht="15" x14ac:dyDescent="0.2">
      <c r="A30" s="34" t="s">
        <v>71</v>
      </c>
      <c r="B30" s="35"/>
      <c r="C30" s="50"/>
      <c r="D30" s="37"/>
      <c r="E30" s="51"/>
      <c r="F30" s="51"/>
      <c r="G30" s="36"/>
      <c r="H30" s="52" t="s">
        <v>30</v>
      </c>
      <c r="I30" s="66">
        <v>2</v>
      </c>
      <c r="J30" s="52" t="s">
        <v>31</v>
      </c>
      <c r="K30" s="56">
        <f>COUNTIF(F$21:F137,"ЗМС")</f>
        <v>0</v>
      </c>
    </row>
    <row r="31" spans="1:1010" ht="15" x14ac:dyDescent="0.2">
      <c r="A31" s="34" t="s">
        <v>47</v>
      </c>
      <c r="B31" s="35"/>
      <c r="C31" s="53"/>
      <c r="D31" s="37"/>
      <c r="E31" s="48"/>
      <c r="F31" s="48"/>
      <c r="G31" s="38"/>
      <c r="H31" s="52" t="s">
        <v>32</v>
      </c>
      <c r="I31" s="57">
        <f>I32+I36</f>
        <v>6</v>
      </c>
      <c r="J31" s="52" t="s">
        <v>33</v>
      </c>
      <c r="K31" s="56">
        <f>COUNTIF(F$21:F137,"МСМК")</f>
        <v>0</v>
      </c>
    </row>
    <row r="32" spans="1:1010" ht="15" x14ac:dyDescent="0.2">
      <c r="A32" s="34" t="s">
        <v>48</v>
      </c>
      <c r="B32" s="35"/>
      <c r="C32" s="54"/>
      <c r="D32" s="37"/>
      <c r="E32" s="48"/>
      <c r="F32" s="48"/>
      <c r="G32" s="38"/>
      <c r="H32" s="52" t="s">
        <v>34</v>
      </c>
      <c r="I32" s="57">
        <f>I33+I34+I35</f>
        <v>5</v>
      </c>
      <c r="J32" s="52" t="s">
        <v>26</v>
      </c>
      <c r="K32" s="56">
        <f>COUNTIF(F$21:F26,"МС")</f>
        <v>0</v>
      </c>
    </row>
    <row r="33" spans="1:11" ht="15" x14ac:dyDescent="0.2">
      <c r="A33" s="34" t="s">
        <v>49</v>
      </c>
      <c r="B33" s="35"/>
      <c r="C33" s="54"/>
      <c r="D33" s="37"/>
      <c r="E33" s="48"/>
      <c r="F33" s="48"/>
      <c r="G33" s="38"/>
      <c r="H33" s="52" t="s">
        <v>35</v>
      </c>
      <c r="I33" s="57">
        <f>COUNT(A10:A92)</f>
        <v>5</v>
      </c>
      <c r="J33" s="52" t="s">
        <v>27</v>
      </c>
      <c r="K33" s="56">
        <f>COUNTIF(F$20:F26,"КМС")</f>
        <v>2</v>
      </c>
    </row>
    <row r="34" spans="1:11" ht="15" x14ac:dyDescent="0.2">
      <c r="A34" s="39"/>
      <c r="B34" s="35"/>
      <c r="C34" s="54"/>
      <c r="D34" s="37"/>
      <c r="E34" s="40"/>
      <c r="F34" s="40"/>
      <c r="G34" s="40"/>
      <c r="H34" s="52" t="s">
        <v>36</v>
      </c>
      <c r="I34" s="57">
        <f>COUNTIF(A10:A91,"НФ")</f>
        <v>0</v>
      </c>
      <c r="J34" s="52" t="s">
        <v>37</v>
      </c>
      <c r="K34" s="56">
        <f>COUNTIF(F$20:F28,"1 СР")</f>
        <v>0</v>
      </c>
    </row>
    <row r="35" spans="1:11" x14ac:dyDescent="0.2">
      <c r="A35" s="41"/>
      <c r="B35" s="14"/>
      <c r="C35" s="14"/>
      <c r="D35" s="37"/>
      <c r="E35" s="40"/>
      <c r="F35" s="40"/>
      <c r="G35" s="40"/>
      <c r="H35" s="52" t="s">
        <v>38</v>
      </c>
      <c r="I35" s="57">
        <f>COUNTIF(A10:A91,"ДСКВ")</f>
        <v>0</v>
      </c>
      <c r="J35" s="52" t="s">
        <v>39</v>
      </c>
      <c r="K35" s="56">
        <f>COUNTIF(F$20:F29,"2 СР")</f>
        <v>3</v>
      </c>
    </row>
    <row r="36" spans="1:11" ht="15" x14ac:dyDescent="0.2">
      <c r="A36" s="42"/>
      <c r="B36" s="35"/>
      <c r="C36" s="18"/>
      <c r="D36" s="37"/>
      <c r="E36" s="48"/>
      <c r="F36" s="48"/>
      <c r="G36" s="38"/>
      <c r="H36" s="52" t="s">
        <v>40</v>
      </c>
      <c r="I36" s="57">
        <f>COUNTIF(A10:A91,"НС")</f>
        <v>1</v>
      </c>
      <c r="J36" s="52" t="s">
        <v>41</v>
      </c>
      <c r="K36" s="56">
        <f>COUNTIF(F$20:F30,"3 СР")</f>
        <v>1</v>
      </c>
    </row>
    <row r="37" spans="1:11" ht="5.25" customHeight="1" x14ac:dyDescent="0.2">
      <c r="A37" s="42"/>
      <c r="B37" s="35"/>
      <c r="C37" s="35"/>
      <c r="D37" s="35"/>
      <c r="E37" s="35"/>
      <c r="F37" s="35"/>
      <c r="G37" s="14"/>
      <c r="H37" s="14"/>
      <c r="I37" s="43"/>
      <c r="J37" s="44"/>
      <c r="K37" s="45"/>
    </row>
    <row r="38" spans="1:11" x14ac:dyDescent="0.2">
      <c r="A38" s="80" t="s">
        <v>42</v>
      </c>
      <c r="B38" s="80"/>
      <c r="C38" s="80"/>
      <c r="D38" s="80"/>
      <c r="E38" s="81" t="s">
        <v>43</v>
      </c>
      <c r="F38" s="81"/>
      <c r="G38" s="81"/>
      <c r="H38" s="81" t="s">
        <v>44</v>
      </c>
      <c r="I38" s="81"/>
      <c r="J38" s="82" t="s">
        <v>45</v>
      </c>
      <c r="K38" s="82"/>
    </row>
    <row r="39" spans="1:11" x14ac:dyDescent="0.2">
      <c r="A39" s="72"/>
      <c r="B39" s="72"/>
      <c r="C39" s="72"/>
      <c r="D39" s="72"/>
      <c r="E39" s="72"/>
      <c r="F39" s="73"/>
      <c r="G39" s="73"/>
      <c r="H39" s="73"/>
      <c r="I39" s="73"/>
      <c r="J39" s="73"/>
      <c r="K39" s="73"/>
    </row>
    <row r="40" spans="1:11" x14ac:dyDescent="0.2">
      <c r="A40" s="46"/>
      <c r="B40" s="48"/>
      <c r="C40" s="48"/>
      <c r="D40" s="48"/>
      <c r="E40" s="48"/>
      <c r="F40" s="48"/>
      <c r="G40" s="48"/>
      <c r="H40" s="48"/>
      <c r="I40" s="48"/>
      <c r="J40" s="48"/>
      <c r="K40" s="47"/>
    </row>
    <row r="41" spans="1:11" x14ac:dyDescent="0.2">
      <c r="A41" s="46"/>
      <c r="B41" s="48"/>
      <c r="C41" s="48"/>
      <c r="D41" s="48"/>
      <c r="E41" s="48"/>
      <c r="F41" s="48"/>
      <c r="G41" s="48"/>
      <c r="H41" s="48"/>
      <c r="I41" s="48"/>
      <c r="J41" s="48"/>
      <c r="K41" s="47"/>
    </row>
    <row r="42" spans="1:11" x14ac:dyDescent="0.2">
      <c r="A42" s="46"/>
      <c r="B42" s="48"/>
      <c r="C42" s="48"/>
      <c r="D42" s="48"/>
      <c r="E42" s="48"/>
      <c r="F42" s="48"/>
      <c r="G42" s="48"/>
      <c r="H42" s="48"/>
      <c r="I42" s="48"/>
      <c r="J42" s="48"/>
      <c r="K42" s="47"/>
    </row>
    <row r="43" spans="1:11" x14ac:dyDescent="0.2">
      <c r="A43" s="46"/>
      <c r="B43" s="48"/>
      <c r="C43" s="48"/>
      <c r="D43" s="48"/>
      <c r="E43" s="48"/>
      <c r="F43" s="48"/>
      <c r="G43" s="48"/>
      <c r="H43" s="48"/>
      <c r="I43" s="48"/>
      <c r="J43" s="48"/>
      <c r="K43" s="47"/>
    </row>
    <row r="44" spans="1:11" ht="13.5" thickBot="1" x14ac:dyDescent="0.25">
      <c r="A44" s="74"/>
      <c r="B44" s="74"/>
      <c r="C44" s="74"/>
      <c r="D44" s="74"/>
      <c r="E44" s="75" t="str">
        <f>H17</f>
        <v>САВИН А.В. (2К, г. Ангарск)</v>
      </c>
      <c r="F44" s="75"/>
      <c r="G44" s="75"/>
      <c r="H44" s="75" t="str">
        <f>H18</f>
        <v>БОГАТЫРЕВ Д.П. (ВК, г.Иркутск)</v>
      </c>
      <c r="I44" s="75"/>
      <c r="J44" s="76" t="str">
        <f>H19</f>
        <v>ПОЛЯКОВ В.В. (1К, г. Омск)</v>
      </c>
      <c r="K44" s="76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29:D29"/>
    <mergeCell ref="H29:K29"/>
    <mergeCell ref="A38:D38"/>
    <mergeCell ref="E38:G38"/>
    <mergeCell ref="H38:I38"/>
    <mergeCell ref="J38:K38"/>
    <mergeCell ref="A39:E39"/>
    <mergeCell ref="F39:K39"/>
    <mergeCell ref="A44:D44"/>
    <mergeCell ref="E44:G44"/>
    <mergeCell ref="H44:I44"/>
    <mergeCell ref="J44:K44"/>
  </mergeCells>
  <printOptions horizontalCentered="1"/>
  <pageMargins left="0.196527777777778" right="0.196527777777778" top="0.64583333333333304" bottom="0.59027777777777801" header="0.21319444444444399" footer="0.118055555555556"/>
  <pageSetup paperSize="9" scale="5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2022-08-01T09:42:09Z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