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время'!$A$1:$K$42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4" i="2" l="1"/>
  <c r="K33" i="2"/>
  <c r="K32" i="2" l="1"/>
  <c r="K31" i="2"/>
  <c r="K30" i="2"/>
  <c r="I31" i="2" l="1"/>
  <c r="J42" i="2" l="1"/>
  <c r="K29" i="2" l="1"/>
  <c r="H42" i="2" l="1"/>
  <c r="E42" i="2"/>
  <c r="I34" i="2"/>
  <c r="I33" i="2"/>
  <c r="I32" i="2"/>
  <c r="K28" i="2"/>
  <c r="I30" i="2" l="1"/>
  <c r="I29" i="2" s="1"/>
</calcChain>
</file>

<file path=xl/sharedStrings.xml><?xml version="1.0" encoding="utf-8"?>
<sst xmlns="http://schemas.openxmlformats.org/spreadsheetml/2006/main" count="81" uniqueCount="71">
  <si>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</si>
  <si>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</si>
  <si>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</si>
  <si>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</si>
  <si>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</si>
  <si>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</si>
  <si>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</si>
  <si>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</si>
  <si>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</si>
  <si>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</si>
  <si>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</si>
  <si>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</si>
  <si>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</si>
  <si>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</si>
  <si>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</si>
  <si>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</si>
  <si>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</si>
  <si>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</si>
  <si>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</si>
  <si>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</si>
  <si>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</si>
  <si>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</si>
  <si>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</si>
  <si>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</si>
  <si>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</si>
  <si>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</si>
  <si>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</si>
  <si>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</si>
  <si>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</si>
  <si>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</si>
  <si>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</si>
  <si>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</si>
  <si>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</si>
  <si>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</si>
  <si>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</si>
  <si>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</si>
  <si>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</si>
  <si>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</si>
  <si>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</si>
  <si>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</si>
  <si>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</si>
  <si>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</si>
  <si>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</si>
  <si>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</si>
  <si>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</si>
  <si>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</si>
  <si>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</si>
  <si>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</si>
  <si>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</si>
  <si>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</si>
  <si>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</si>
  <si>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</si>
  <si>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</si>
  <si>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</si>
  <si>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</si>
  <si>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Иркутская область</t>
  </si>
  <si>
    <t>1 сп.юн.р.</t>
  </si>
  <si>
    <t>2 сп.юн.р.</t>
  </si>
  <si>
    <t>МЕСТО ПРОВЕДЕНИЯ: г. Ангарск</t>
  </si>
  <si>
    <t>МЕЖРЕГИОНАЛЬНЫЕ СОРЕВНОВАНИЯ</t>
  </si>
  <si>
    <t xml:space="preserve">ДАТА ПРОВЕДЕНИЯ: 16 июля 2022 года </t>
  </si>
  <si>
    <r>
      <t xml:space="preserve">НАЧАЛО ГОНКИ: </t>
    </r>
    <r>
      <rPr>
        <sz val="11"/>
        <rFont val="Calibri"/>
        <family val="2"/>
        <charset val="204"/>
      </rPr>
      <t>15ч 40м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</si>
  <si>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30м</t>
    </r>
  </si>
  <si>
    <t>ЧСФО</t>
  </si>
  <si>
    <t>Женщины</t>
  </si>
  <si>
    <t>№ ЕКП 2022: 4722</t>
  </si>
  <si>
    <t>Егорова Яна</t>
  </si>
  <si>
    <t>"Перспектива"</t>
  </si>
  <si>
    <t>Овсянникова Мария</t>
  </si>
  <si>
    <t>Гончарова Марина</t>
  </si>
  <si>
    <t>Коровина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</si>
</sst>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0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5" xfId="12" applyFont="1" applyFill="1" applyBorder="1" applyAlignment="1">
      <alignment horizontal="center" vertical="center" wrapText="1"/>
    </xf>
    <xf numFmtId="0" fontId="19" fillId="0" borderId="35" xfId="12" applyFont="1" applyFill="1" applyBorder="1" applyAlignment="1">
      <alignment horizontal="left" vertical="center" wrapText="1"/>
    </xf>
    <xf numFmtId="165" fontId="19" fillId="0" borderId="35" xfId="12" applyNumberFormat="1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32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165" fontId="19" fillId="0" borderId="33" xfId="12" applyNumberFormat="1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34" xfId="2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983226</xdr:colOff>
      <xdr:row>0</xdr:row>
      <xdr:rowOff>128687</xdr:rowOff>
    </xdr:from>
    <xdr:to>
      <xdr:col>10</xdr:col>
      <xdr:colOff>1025245</xdr:colOff>
      <xdr:row>3</xdr:row>
      <xdr:rowOff>92177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07379" y="128687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42"/>
  <sheetViews>
    <sheetView tabSelected="1" view="pageBreakPreview" zoomScale="62" zoomScaleNormal="100" zoomScaleSheetLayoutView="62" zoomScalePageLayoutView="95" workbookViewId="0">
      <selection activeCell="F29" sqref="F2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4" style="1" customWidth="1"/>
    <col min="5" max="5" width="12.42578125" style="1" customWidth="1"/>
    <col min="6" max="6" width="8.7109375" style="1" customWidth="1"/>
    <col min="7" max="7" width="19.140625" style="1" customWidth="1"/>
    <col min="8" max="8" width="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2.5" customHeight="1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2.5" customHeight="1" x14ac:dyDescent="0.2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22.5" customHeight="1" x14ac:dyDescent="0.2">
      <c r="A4" s="101" t="s">
        <v>48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1" customHeight="1" x14ac:dyDescent="0.2">
      <c r="A5" s="101" t="s">
        <v>49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s="3" customFormat="1" ht="28.5" x14ac:dyDescent="0.2">
      <c r="A6" s="97" t="s">
        <v>59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s="3" customFormat="1" ht="18" customHeight="1" x14ac:dyDescent="0.2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s="3" customFormat="1" ht="21.75" customHeight="1" thickBot="1" x14ac:dyDescent="0.25">
      <c r="A8" s="99" t="s">
        <v>63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8" customHeight="1" thickTop="1" x14ac:dyDescent="0.2">
      <c r="A9" s="100" t="s">
        <v>3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18" customHeight="1" x14ac:dyDescent="0.2">
      <c r="A10" s="91" t="s">
        <v>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19.5" customHeight="1" x14ac:dyDescent="0.2">
      <c r="A11" s="91" t="s">
        <v>64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7.5" customHeigh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1" ht="15.75" x14ac:dyDescent="0.2">
      <c r="A13" s="93" t="s">
        <v>58</v>
      </c>
      <c r="B13" s="93"/>
      <c r="C13" s="93"/>
      <c r="D13" s="93"/>
      <c r="E13" s="4"/>
      <c r="F13" s="4"/>
      <c r="H13" s="61" t="s">
        <v>61</v>
      </c>
      <c r="I13" s="4"/>
      <c r="J13" s="5"/>
      <c r="K13" s="6" t="s">
        <v>5</v>
      </c>
    </row>
    <row r="14" spans="1:11" ht="15.75" x14ac:dyDescent="0.2">
      <c r="A14" s="94" t="s">
        <v>60</v>
      </c>
      <c r="B14" s="94"/>
      <c r="C14" s="94"/>
      <c r="D14" s="94"/>
      <c r="E14" s="7"/>
      <c r="F14" s="7"/>
      <c r="H14" s="62" t="s">
        <v>62</v>
      </c>
      <c r="I14" s="7"/>
      <c r="J14" s="8"/>
      <c r="K14" s="65" t="s">
        <v>65</v>
      </c>
    </row>
    <row r="15" spans="1:11" ht="15" x14ac:dyDescent="0.2">
      <c r="A15" s="95" t="s">
        <v>6</v>
      </c>
      <c r="B15" s="95"/>
      <c r="C15" s="95"/>
      <c r="D15" s="95"/>
      <c r="E15" s="95"/>
      <c r="F15" s="95"/>
      <c r="G15" s="95"/>
      <c r="H15" s="95"/>
      <c r="I15" s="96" t="s">
        <v>7</v>
      </c>
      <c r="J15" s="96"/>
      <c r="K15" s="96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4"/>
      <c r="I16" s="85" t="s">
        <v>50</v>
      </c>
      <c r="J16" s="85"/>
      <c r="K16" s="85"/>
    </row>
    <row r="17" spans="1:1010" ht="15" x14ac:dyDescent="0.2">
      <c r="A17" s="9" t="s">
        <v>9</v>
      </c>
      <c r="B17" s="10"/>
      <c r="C17" s="10"/>
      <c r="D17" s="13"/>
      <c r="E17" s="12"/>
      <c r="F17" s="11"/>
      <c r="G17" s="14"/>
      <c r="H17" s="63" t="s">
        <v>51</v>
      </c>
      <c r="I17" s="15" t="s">
        <v>10</v>
      </c>
      <c r="J17" s="16"/>
      <c r="K17" s="60">
        <v>5</v>
      </c>
    </row>
    <row r="18" spans="1:1010" ht="15" x14ac:dyDescent="0.2">
      <c r="A18" s="17" t="s">
        <v>11</v>
      </c>
      <c r="B18" s="10"/>
      <c r="C18" s="10"/>
      <c r="D18" s="13"/>
      <c r="E18" s="12"/>
      <c r="F18" s="11"/>
      <c r="G18" s="14"/>
      <c r="H18" s="63" t="s">
        <v>52</v>
      </c>
      <c r="I18" s="15" t="s">
        <v>12</v>
      </c>
      <c r="J18" s="16"/>
      <c r="K18" s="60">
        <v>1</v>
      </c>
    </row>
    <row r="19" spans="1:1010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4" t="s">
        <v>53</v>
      </c>
      <c r="I19" s="20" t="s">
        <v>43</v>
      </c>
      <c r="J19" s="58">
        <v>422</v>
      </c>
      <c r="K19" s="59">
        <v>422</v>
      </c>
    </row>
    <row r="20" spans="1:1010" s="73" customFormat="1" ht="9.75" customHeight="1" thickTop="1" thickBot="1" x14ac:dyDescent="0.25">
      <c r="A20" s="22"/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</row>
    <row r="21" spans="1:1010" s="27" customFormat="1" ht="33.75" customHeight="1" thickTop="1" x14ac:dyDescent="0.2">
      <c r="A21" s="23" t="s">
        <v>14</v>
      </c>
      <c r="B21" s="24" t="s">
        <v>15</v>
      </c>
      <c r="C21" s="24" t="s">
        <v>16</v>
      </c>
      <c r="D21" s="24" t="s">
        <v>17</v>
      </c>
      <c r="E21" s="24" t="s">
        <v>18</v>
      </c>
      <c r="F21" s="24" t="s">
        <v>19</v>
      </c>
      <c r="G21" s="24" t="s">
        <v>20</v>
      </c>
      <c r="H21" s="24" t="s">
        <v>21</v>
      </c>
      <c r="I21" s="55" t="s">
        <v>22</v>
      </c>
      <c r="J21" s="25" t="s">
        <v>23</v>
      </c>
      <c r="K21" s="26" t="s">
        <v>24</v>
      </c>
    </row>
    <row r="22" spans="1:1010" s="27" customFormat="1" ht="21.75" customHeight="1" x14ac:dyDescent="0.2">
      <c r="A22" s="67">
        <v>1</v>
      </c>
      <c r="B22" s="68">
        <v>388</v>
      </c>
      <c r="C22" s="68"/>
      <c r="D22" s="69" t="s">
        <v>66</v>
      </c>
      <c r="E22" s="68">
        <v>1995</v>
      </c>
      <c r="F22" s="68" t="s">
        <v>26</v>
      </c>
      <c r="G22" s="68" t="s">
        <v>55</v>
      </c>
      <c r="H22" s="68" t="s">
        <v>67</v>
      </c>
      <c r="I22" s="70">
        <v>6.2523148148148149E-4</v>
      </c>
      <c r="J22" s="71"/>
      <c r="K22" s="72"/>
    </row>
    <row r="23" spans="1:1010" s="27" customFormat="1" ht="21.75" customHeight="1" x14ac:dyDescent="0.2">
      <c r="A23" s="67">
        <v>2</v>
      </c>
      <c r="B23" s="68">
        <v>387</v>
      </c>
      <c r="C23" s="68"/>
      <c r="D23" s="69" t="s">
        <v>68</v>
      </c>
      <c r="E23" s="68">
        <v>2000</v>
      </c>
      <c r="F23" s="68" t="s">
        <v>26</v>
      </c>
      <c r="G23" s="68" t="s">
        <v>55</v>
      </c>
      <c r="H23" s="68" t="s">
        <v>67</v>
      </c>
      <c r="I23" s="70">
        <v>6.5219907407407414E-4</v>
      </c>
      <c r="J23" s="71"/>
      <c r="K23" s="72"/>
    </row>
    <row r="24" spans="1:1010" s="27" customFormat="1" ht="21.75" customHeight="1" x14ac:dyDescent="0.2">
      <c r="A24" s="67">
        <v>3</v>
      </c>
      <c r="B24" s="68">
        <v>859</v>
      </c>
      <c r="C24" s="68"/>
      <c r="D24" s="69" t="s">
        <v>69</v>
      </c>
      <c r="E24" s="68">
        <v>1990</v>
      </c>
      <c r="F24" s="68" t="s">
        <v>26</v>
      </c>
      <c r="G24" s="68" t="s">
        <v>55</v>
      </c>
      <c r="H24" s="68" t="s">
        <v>67</v>
      </c>
      <c r="I24" s="70">
        <v>7.2372685185185181E-4</v>
      </c>
      <c r="J24" s="71"/>
      <c r="K24" s="72"/>
    </row>
    <row r="25" spans="1:1010" s="27" customFormat="1" ht="21.75" customHeight="1" thickBot="1" x14ac:dyDescent="0.25">
      <c r="A25" s="74">
        <v>4</v>
      </c>
      <c r="B25" s="75">
        <v>383</v>
      </c>
      <c r="C25" s="75"/>
      <c r="D25" s="76" t="s">
        <v>70</v>
      </c>
      <c r="E25" s="75">
        <v>1995</v>
      </c>
      <c r="F25" s="75" t="s">
        <v>26</v>
      </c>
      <c r="G25" s="75" t="s">
        <v>55</v>
      </c>
      <c r="H25" s="75" t="s">
        <v>67</v>
      </c>
      <c r="I25" s="77">
        <v>7.3009259259259251E-4</v>
      </c>
      <c r="J25" s="78"/>
      <c r="K25" s="79"/>
    </row>
    <row r="26" spans="1:1010" ht="7.5" customHeight="1" thickTop="1" thickBot="1" x14ac:dyDescent="0.25">
      <c r="A26" s="28"/>
      <c r="B26" s="29"/>
      <c r="C26" s="29"/>
      <c r="D26" s="30"/>
      <c r="E26" s="31"/>
      <c r="F26" s="32"/>
      <c r="G26" s="31"/>
      <c r="H26" s="31"/>
      <c r="I26" s="33"/>
      <c r="J26" s="33"/>
      <c r="K26" s="33"/>
    </row>
    <row r="27" spans="1:1010" ht="13.5" thickTop="1" x14ac:dyDescent="0.2">
      <c r="A27" s="86" t="s">
        <v>27</v>
      </c>
      <c r="B27" s="86"/>
      <c r="C27" s="86"/>
      <c r="D27" s="86"/>
      <c r="E27" s="49"/>
      <c r="F27" s="49"/>
      <c r="G27" s="49"/>
      <c r="H27" s="87" t="s">
        <v>28</v>
      </c>
      <c r="I27" s="87"/>
      <c r="J27" s="87"/>
      <c r="K27" s="87"/>
    </row>
    <row r="28" spans="1:1010" ht="15" x14ac:dyDescent="0.2">
      <c r="A28" s="34" t="s">
        <v>54</v>
      </c>
      <c r="B28" s="35"/>
      <c r="C28" s="50"/>
      <c r="D28" s="37"/>
      <c r="E28" s="51"/>
      <c r="F28" s="51"/>
      <c r="G28" s="36"/>
      <c r="H28" s="52" t="s">
        <v>29</v>
      </c>
      <c r="I28" s="66">
        <v>1</v>
      </c>
      <c r="J28" s="52" t="s">
        <v>25</v>
      </c>
      <c r="K28" s="56">
        <f>COUNTIF(F$21:F25,"МС")</f>
        <v>0</v>
      </c>
    </row>
    <row r="29" spans="1:1010" ht="15" x14ac:dyDescent="0.2">
      <c r="A29" s="34" t="s">
        <v>44</v>
      </c>
      <c r="B29" s="35"/>
      <c r="C29" s="53"/>
      <c r="D29" s="37"/>
      <c r="E29" s="48"/>
      <c r="F29" s="48"/>
      <c r="G29" s="38"/>
      <c r="H29" s="52" t="s">
        <v>30</v>
      </c>
      <c r="I29" s="57">
        <f>I30+I34</f>
        <v>4</v>
      </c>
      <c r="J29" s="52" t="s">
        <v>26</v>
      </c>
      <c r="K29" s="56">
        <f>COUNTIF(F$20:F25,"КМС")</f>
        <v>4</v>
      </c>
    </row>
    <row r="30" spans="1:1010" ht="15" x14ac:dyDescent="0.2">
      <c r="A30" s="34" t="s">
        <v>45</v>
      </c>
      <c r="B30" s="35"/>
      <c r="C30" s="54"/>
      <c r="D30" s="37"/>
      <c r="E30" s="48"/>
      <c r="F30" s="48"/>
      <c r="G30" s="38"/>
      <c r="H30" s="52" t="s">
        <v>31</v>
      </c>
      <c r="I30" s="57">
        <f>I31+I32+I33</f>
        <v>4</v>
      </c>
      <c r="J30" s="52" t="s">
        <v>34</v>
      </c>
      <c r="K30" s="56">
        <f>COUNTIF(F$20:F26,"1 СР")</f>
        <v>0</v>
      </c>
    </row>
    <row r="31" spans="1:1010" ht="15" x14ac:dyDescent="0.2">
      <c r="A31" s="34" t="s">
        <v>46</v>
      </c>
      <c r="B31" s="35"/>
      <c r="C31" s="54"/>
      <c r="D31" s="37"/>
      <c r="E31" s="48"/>
      <c r="F31" s="48"/>
      <c r="G31" s="38"/>
      <c r="H31" s="52" t="s">
        <v>32</v>
      </c>
      <c r="I31" s="57">
        <f>COUNT(A10:A90)</f>
        <v>4</v>
      </c>
      <c r="J31" s="52" t="s">
        <v>36</v>
      </c>
      <c r="K31" s="56">
        <f>COUNTIF(F$20:F27,"2 СР")</f>
        <v>0</v>
      </c>
    </row>
    <row r="32" spans="1:1010" ht="15" x14ac:dyDescent="0.2">
      <c r="A32" s="39"/>
      <c r="B32" s="35"/>
      <c r="C32" s="54"/>
      <c r="D32" s="37"/>
      <c r="E32" s="40"/>
      <c r="F32" s="40"/>
      <c r="G32" s="40"/>
      <c r="H32" s="52" t="s">
        <v>33</v>
      </c>
      <c r="I32" s="57">
        <f>COUNTIF(A10:A89,"НФ")</f>
        <v>0</v>
      </c>
      <c r="J32" s="52" t="s">
        <v>38</v>
      </c>
      <c r="K32" s="56">
        <f>COUNTIF(F$20:F28,"3 СР")</f>
        <v>0</v>
      </c>
    </row>
    <row r="33" spans="1:11" x14ac:dyDescent="0.2">
      <c r="A33" s="41"/>
      <c r="B33" s="14"/>
      <c r="C33" s="14"/>
      <c r="D33" s="37"/>
      <c r="E33" s="40"/>
      <c r="F33" s="40"/>
      <c r="G33" s="40"/>
      <c r="H33" s="52" t="s">
        <v>35</v>
      </c>
      <c r="I33" s="57">
        <f>COUNTIF(A10:A89,"ДСКВ")</f>
        <v>0</v>
      </c>
      <c r="J33" s="52" t="s">
        <v>56</v>
      </c>
      <c r="K33" s="56">
        <f>COUNTIF(F$20:F29,"1 сп.юн.р.")</f>
        <v>0</v>
      </c>
    </row>
    <row r="34" spans="1:11" ht="15" x14ac:dyDescent="0.2">
      <c r="A34" s="42"/>
      <c r="B34" s="35"/>
      <c r="C34" s="18"/>
      <c r="D34" s="37"/>
      <c r="E34" s="48"/>
      <c r="F34" s="48"/>
      <c r="G34" s="38"/>
      <c r="H34" s="52" t="s">
        <v>37</v>
      </c>
      <c r="I34" s="57">
        <f>COUNTIF(A10:A89,"НС")</f>
        <v>0</v>
      </c>
      <c r="J34" s="52" t="s">
        <v>57</v>
      </c>
      <c r="K34" s="56">
        <f>COUNTIF(F$20:F30,"2 сп.юн.р.")</f>
        <v>0</v>
      </c>
    </row>
    <row r="35" spans="1:11" ht="5.25" customHeight="1" x14ac:dyDescent="0.2">
      <c r="A35" s="42"/>
      <c r="B35" s="35"/>
      <c r="C35" s="35"/>
      <c r="D35" s="35"/>
      <c r="E35" s="35"/>
      <c r="F35" s="35"/>
      <c r="G35" s="14"/>
      <c r="H35" s="14"/>
      <c r="I35" s="43"/>
      <c r="J35" s="44"/>
      <c r="K35" s="45"/>
    </row>
    <row r="36" spans="1:11" x14ac:dyDescent="0.2">
      <c r="A36" s="88" t="s">
        <v>39</v>
      </c>
      <c r="B36" s="88"/>
      <c r="C36" s="88"/>
      <c r="D36" s="88"/>
      <c r="E36" s="89" t="s">
        <v>40</v>
      </c>
      <c r="F36" s="89"/>
      <c r="G36" s="89"/>
      <c r="H36" s="89" t="s">
        <v>41</v>
      </c>
      <c r="I36" s="89"/>
      <c r="J36" s="90" t="s">
        <v>42</v>
      </c>
      <c r="K36" s="90"/>
    </row>
    <row r="37" spans="1:11" x14ac:dyDescent="0.2">
      <c r="A37" s="80"/>
      <c r="B37" s="80"/>
      <c r="C37" s="80"/>
      <c r="D37" s="80"/>
      <c r="E37" s="80"/>
      <c r="F37" s="81"/>
      <c r="G37" s="81"/>
      <c r="H37" s="81"/>
      <c r="I37" s="81"/>
      <c r="J37" s="81"/>
      <c r="K37" s="81"/>
    </row>
    <row r="38" spans="1:11" x14ac:dyDescent="0.2">
      <c r="A38" s="46"/>
      <c r="B38" s="48"/>
      <c r="C38" s="48"/>
      <c r="D38" s="48"/>
      <c r="E38" s="48"/>
      <c r="F38" s="48"/>
      <c r="G38" s="48"/>
      <c r="H38" s="48"/>
      <c r="I38" s="48"/>
      <c r="J38" s="48"/>
      <c r="K38" s="47"/>
    </row>
    <row r="39" spans="1:11" x14ac:dyDescent="0.2">
      <c r="A39" s="46"/>
      <c r="B39" s="48"/>
      <c r="C39" s="48"/>
      <c r="D39" s="48"/>
      <c r="E39" s="48"/>
      <c r="F39" s="48"/>
      <c r="G39" s="48"/>
      <c r="H39" s="48"/>
      <c r="I39" s="48"/>
      <c r="J39" s="48"/>
      <c r="K39" s="47"/>
    </row>
    <row r="40" spans="1:11" x14ac:dyDescent="0.2">
      <c r="A40" s="46"/>
      <c r="B40" s="48"/>
      <c r="C40" s="48"/>
      <c r="D40" s="48"/>
      <c r="E40" s="48"/>
      <c r="F40" s="48"/>
      <c r="G40" s="48"/>
      <c r="H40" s="48"/>
      <c r="I40" s="48"/>
      <c r="J40" s="48"/>
      <c r="K40" s="47"/>
    </row>
    <row r="41" spans="1:11" x14ac:dyDescent="0.2">
      <c r="A41" s="46"/>
      <c r="B41" s="48"/>
      <c r="C41" s="48"/>
      <c r="D41" s="48"/>
      <c r="E41" s="48"/>
      <c r="F41" s="48"/>
      <c r="G41" s="48"/>
      <c r="H41" s="48"/>
      <c r="I41" s="48"/>
      <c r="J41" s="48"/>
      <c r="K41" s="47"/>
    </row>
    <row r="42" spans="1:11" ht="13.5" thickBot="1" x14ac:dyDescent="0.25">
      <c r="A42" s="82"/>
      <c r="B42" s="82"/>
      <c r="C42" s="82"/>
      <c r="D42" s="82"/>
      <c r="E42" s="83" t="str">
        <f>H17</f>
        <v>САВИН А.В. (2К, г. Ангарск)</v>
      </c>
      <c r="F42" s="83"/>
      <c r="G42" s="83"/>
      <c r="H42" s="83" t="str">
        <f>H18</f>
        <v>БОГАТЫРЕВ Д.П. (ВК, г.Иркутск)</v>
      </c>
      <c r="I42" s="83"/>
      <c r="J42" s="84" t="str">
        <f>H19</f>
        <v>ПОЛЯКОВ В.В. (1К, г. Омск)</v>
      </c>
      <c r="K42" s="84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27:D27"/>
    <mergeCell ref="H27:K27"/>
    <mergeCell ref="A36:D36"/>
    <mergeCell ref="E36:G36"/>
    <mergeCell ref="H36:I36"/>
    <mergeCell ref="J36:K36"/>
    <mergeCell ref="A37:E37"/>
    <mergeCell ref="F37:K37"/>
    <mergeCell ref="A42:D42"/>
    <mergeCell ref="E42:G42"/>
    <mergeCell ref="H42:I42"/>
    <mergeCell ref="J42:K42"/>
  </mergeCells>
  <printOptions horizontalCentered="1"/>
  <pageMargins left="0.196527777777778" right="0.196527777777778" top="0.64583333333333304" bottom="0.59027777777777801" header="0.21319444444444399" footer="0.118055555555556"/>
  <pageSetup paperSize="9" scale="57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2022-08-01T10:13:35Z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