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 на вр" sheetId="2" r:id="rId2"/>
  </sheets>
  <definedNames>
    <definedName name="_xlnm.Print_Titles" localSheetId="1">'инд г на вр'!$21:$22</definedName>
    <definedName name="_xlnm.Print_Titles" localSheetId="0">'Стартовый протокол'!$18:$19</definedName>
    <definedName name="_xlnm.Print_Area" localSheetId="1">'инд г на вр'!$A$1:$L$58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J26" i="2"/>
  <c r="I25" i="2" l="1"/>
  <c r="J25" i="2"/>
  <c r="I26" i="2"/>
  <c r="J23" i="2"/>
  <c r="J24" i="2"/>
  <c r="I24" i="2"/>
  <c r="J58" i="2" l="1"/>
  <c r="H50" i="2" l="1"/>
  <c r="H49" i="2"/>
  <c r="H48" i="2"/>
  <c r="H47" i="2"/>
  <c r="H46" i="2"/>
  <c r="L47" i="2"/>
  <c r="L46" i="2"/>
  <c r="L45" i="2"/>
  <c r="L44" i="2"/>
  <c r="L43" i="2"/>
  <c r="L48" i="2"/>
  <c r="L49" i="2"/>
  <c r="H58" i="2"/>
  <c r="E58" i="2"/>
  <c r="H45" i="2" l="1"/>
  <c r="H44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<sst xmlns="http://schemas.openxmlformats.org/spreadsheetml/2006/main" count="379" uniqueCount="247">
  <si>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</si>
  <si>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</si>
  <si>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</si>
  <si>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</si>
  <si>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</si>
  <si>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</si>
  <si>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</si>
  <si>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</si>
  <si>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</si>
  <si>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</si>
  <si>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</si>
  <si>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</si>
  <si>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</si>
  <si>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</si>
  <si>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</si>
  <si>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</si>
  <si>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</si>
  <si>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</si>
  <si>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</si>
  <si>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</si>
  <si>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</si>
  <si>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</si>
  <si>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</si>
  <si>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</si>
  <si>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</si>
  <si>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</si>
  <si>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</si>
  <si>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</si>
  <si>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</si>
  <si>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</si>
  <si>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</si>
  <si>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</si>
  <si>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</si>
  <si>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</si>
  <si>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</si>
  <si>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</si>
  <si>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</si>
  <si>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</si>
  <si>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</si>
  <si>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</si>
  <si>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</si>
  <si>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</si>
  <si>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</si>
  <si>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</si>
  <si>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</si>
  <si>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</si>
  <si>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</si>
  <si>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</si>
  <si>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</si>
  <si>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</si>
  <si>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</si>
  <si>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</si>
  <si>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</si>
  <si>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</si>
  <si>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</si>
  <si>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</si>
  <si>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</si>
  <si>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</si>
  <si>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</si>
  <si>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</si>
  <si>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</si>
  <si>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</si>
  <si>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</si>
  <si>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</si>
  <si>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</si>
  <si>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</si>
  <si>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</si>
  <si>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</si>
  <si>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</si>
  <si>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</si>
  <si>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</si>
  <si>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</si>
  <si>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</si>
  <si>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</si>
  <si>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</si>
  <si>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</si>
  <si>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</si>
  <si>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</si>
  <si>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</si>
  <si>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</si>
  <si>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</si>
  <si>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</si>
  <si>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</si>
  <si>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</si>
  <si>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</si>
  <si>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</si>
  <si>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</si>
  <si>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</si>
  <si>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</si>
  <si>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</si>
  <si>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</si>
  <si>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</si>
  <si>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</si>
  <si>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</si>
  <si>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</si>
  <si>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</si>
  <si>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</si>
  <si>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</si>
  <si>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</si>
  <si>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</si>
  <si>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</si>
  <si>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</si>
  <si>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</si>
  <si>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</si>
  <si>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</si>
  <si>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</si>
  <si>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</si>
  <si>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</si>
  <si>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</si>
  <si>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</si>
  <si>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</si>
  <si>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</si>
  <si>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</si>
  <si>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</si>
  <si>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</si>
  <si>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</si>
  <si>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</si>
  <si>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</si>
  <si>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</si>
  <si>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</si>
  <si>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</si>
  <si>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</si>
  <si>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</si>
  <si>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</si>
  <si>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</si>
  <si>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</si>
  <si>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</si>
  <si>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</si>
  <si>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</si>
  <si>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</si>
  <si>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</si>
  <si>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</si>
  <si>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</si>
  <si>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</si>
  <si>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</si>
  <si>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</si>
  <si>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</si>
  <si>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</si>
  <si>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</si>
  <si>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</si>
  <si>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</si>
  <si>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</si>
  <si>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</si>
  <si>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</si>
  <si>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</si>
  <si>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</si>
  <si>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</si>
  <si>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</si>
  <si>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</si>
  <si>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</si>
  <si>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</si>
  <si>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</si>
  <si>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</si>
  <si>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</si>
  <si>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</si>
  <si>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</si>
  <si>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</si>
  <si>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</si>
  <si>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</si>
  <si>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</si>
  <si>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</si>
  <si>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</si>
  <si>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</si>
  <si>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</si>
  <si>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</si>
  <si>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</si>
  <si>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</si>
  <si>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</si>
  <si>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</si>
  <si>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</si>
  <si>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</si>
  <si>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</si>
  <si>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</si>
  <si>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</si>
  <si>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</si>
  <si>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</si>
  <si>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</si>
  <si>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</si>
  <si>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</si>
  <si>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</si>
  <si>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</si>
  <si>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</si>
  <si>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</si>
  <si>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</si>
  <si>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</si>
  <si>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</si>
  <si>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</si>
  <si>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</si>
  <si>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</si>
  <si>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</si>
  <si>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</si>
  <si>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ЖЕРЕБЦОВА М.С. (ВК, г. ЧИТА)</t>
  </si>
  <si>
    <t>КЛЮЧНИКОВА О.А. (ВК, г. ЧИТА)</t>
  </si>
  <si>
    <t>Хабаровский край</t>
  </si>
  <si>
    <t>Забайкальский край</t>
  </si>
  <si>
    <t>СУДЬЯ НА ФИНИШЕ</t>
  </si>
  <si>
    <t xml:space="preserve">Ветер: </t>
  </si>
  <si>
    <t>ДИСТАНЦИЯ: ДЛИНА КРУГА/КРУГОВ</t>
  </si>
  <si>
    <t>НАЧАЛО ГОНКИ: 10ч 00м</t>
  </si>
  <si>
    <t>ОКОНЧАНИЕ ГОНКИ: 13ч 00м</t>
  </si>
  <si>
    <t>ВСЕРОССИЙСКИЕ СОРЕВНОВАНИЯ</t>
  </si>
  <si>
    <t>Девушки 15-16 лет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</si>
  <si>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20 сентября 2022 года</t>
    </r>
  </si>
  <si>
    <t>НАЗВАНИЕ ТРАССЫ / РЕГ. НОМЕР: с. В.Чита-с.Шишкино</t>
  </si>
  <si>
    <t>№ ЕКП 2022: 5114</t>
  </si>
  <si>
    <t>ЛЕБЕДЕВ А.Ю. (ВК, г. ХАБАРОВСК)</t>
  </si>
  <si>
    <t>№ ВРВС: 0080511611Я</t>
  </si>
  <si>
    <t>БЕЛОЗЕРОВА Милена</t>
  </si>
  <si>
    <t>06.09.2007</t>
  </si>
  <si>
    <t>ПАНТЕЛЕЕВА Александра</t>
  </si>
  <si>
    <t>09.07.2007</t>
  </si>
  <si>
    <t>ИГНАТЬЕВА Ксения</t>
  </si>
  <si>
    <t>02.01.2006</t>
  </si>
  <si>
    <t>ЛАЗАРЕВА Анастасия</t>
  </si>
  <si>
    <t>04.07.2007</t>
  </si>
  <si>
    <t>КОРХОВА Анастасия</t>
  </si>
  <si>
    <t>03.07.2006</t>
  </si>
  <si>
    <t>Кемеровская область</t>
  </si>
  <si>
    <t>КРАСЮК Варвара</t>
  </si>
  <si>
    <t>28.10.2007</t>
  </si>
  <si>
    <t>АБОЛОВА Елизавета</t>
  </si>
  <si>
    <t>25.11.2007</t>
  </si>
  <si>
    <t>КОЛОСОВА Лилия</t>
  </si>
  <si>
    <t>23.04.2006</t>
  </si>
  <si>
    <t>СИЗЫХ Кристина</t>
  </si>
  <si>
    <t>29.11.2007</t>
  </si>
  <si>
    <t>ЁЛЫШЕВА Светлана</t>
  </si>
  <si>
    <t>11.08.2007</t>
  </si>
  <si>
    <t>НОСЫРЕВА Ольга</t>
  </si>
  <si>
    <t>31.05.2007</t>
  </si>
  <si>
    <t>САМОХВАЛОВА Полина</t>
  </si>
  <si>
    <t>04.11.2007</t>
  </si>
  <si>
    <t>РОМАНОВА Ксения</t>
  </si>
  <si>
    <t>27.01.2007</t>
  </si>
  <si>
    <t>БАКШЕЕВА Софья</t>
  </si>
  <si>
    <t>19.12.2006</t>
  </si>
  <si>
    <t>БОРОВСКАЯ Светлана</t>
  </si>
  <si>
    <t>21.06.2007</t>
  </si>
  <si>
    <t>КАЗЫКИНА Софья</t>
  </si>
  <si>
    <t>03.12.2007</t>
  </si>
  <si>
    <t>МОЧАЛОВА Ангелина</t>
  </si>
  <si>
    <t>23.11.2007</t>
  </si>
  <si>
    <t>КАЗАРИНА Виктория</t>
  </si>
  <si>
    <t>04.06.2007</t>
  </si>
  <si>
    <t>Осадки: ясно, пасмурно</t>
  </si>
  <si>
    <t>Влажность: 67 %</t>
  </si>
  <si>
    <t>Температура: +3+5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</si>
</sst>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8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6" fillId="0" borderId="0"/>
    <xf numFmtId="0" fontId="23" fillId="0" borderId="0"/>
    <xf numFmtId="0" fontId="16" fillId="0" borderId="0"/>
    <xf numFmtId="0" fontId="1" fillId="0" borderId="0"/>
  </cellStyleXfs>
  <cellXfs count="243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9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left" vertical="center"/>
    </xf>
    <xf numFmtId="14" fontId="10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horizontal="right"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14" fontId="10" fillId="0" borderId="7" xfId="1" applyNumberFormat="1" applyFont="1" applyBorder="1" applyAlignment="1">
      <alignment horizontal="left" vertical="center"/>
    </xf>
    <xf numFmtId="0" fontId="11" fillId="0" borderId="7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14" fontId="10" fillId="0" borderId="13" xfId="1" applyNumberFormat="1" applyFont="1" applyBorder="1" applyAlignment="1">
      <alignment vertical="center"/>
    </xf>
    <xf numFmtId="0" fontId="13" fillId="0" borderId="13" xfId="2" applyFont="1" applyBorder="1" applyAlignment="1">
      <alignment horizontal="left" vertical="center"/>
    </xf>
    <xf numFmtId="0" fontId="10" fillId="0" borderId="13" xfId="1" applyFont="1" applyBorder="1" applyAlignment="1">
      <alignment vertical="center"/>
    </xf>
    <xf numFmtId="49" fontId="10" fillId="0" borderId="14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right" vertical="center"/>
    </xf>
    <xf numFmtId="14" fontId="4" fillId="0" borderId="13" xfId="1" applyNumberFormat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14" fontId="4" fillId="0" borderId="17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27" xfId="2" applyFont="1" applyFill="1" applyBorder="1" applyAlignment="1">
      <alignment horizontal="left" vertical="center" wrapText="1"/>
    </xf>
    <xf numFmtId="14" fontId="14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vertical="center" wrapText="1"/>
    </xf>
    <xf numFmtId="0" fontId="14" fillId="0" borderId="28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4" fillId="0" borderId="30" xfId="1" applyFont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vertical="center"/>
    </xf>
    <xf numFmtId="0" fontId="18" fillId="0" borderId="30" xfId="1" applyFont="1" applyBorder="1" applyAlignment="1">
      <alignment horizontal="center" vertical="center" wrapText="1"/>
    </xf>
    <xf numFmtId="0" fontId="14" fillId="3" borderId="26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/>
    </xf>
    <xf numFmtId="20" fontId="14" fillId="0" borderId="27" xfId="1" applyNumberFormat="1" applyFont="1" applyBorder="1" applyAlignment="1">
      <alignment horizontal="center" vertical="center"/>
    </xf>
    <xf numFmtId="16" fontId="9" fillId="0" borderId="14" xfId="1" applyNumberFormat="1" applyFont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left" vertical="center" wrapText="1"/>
    </xf>
    <xf numFmtId="14" fontId="19" fillId="0" borderId="27" xfId="2" applyNumberFormat="1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vertical="center" wrapText="1"/>
    </xf>
    <xf numFmtId="0" fontId="19" fillId="0" borderId="30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4" fillId="3" borderId="27" xfId="1" applyNumberFormat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4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10" fillId="0" borderId="10" xfId="4" applyFont="1" applyBorder="1" applyAlignment="1">
      <alignment horizontal="center" vertical="center"/>
    </xf>
    <xf numFmtId="0" fontId="10" fillId="0" borderId="10" xfId="4" applyFont="1" applyBorder="1" applyAlignment="1">
      <alignment vertical="center"/>
    </xf>
    <xf numFmtId="0" fontId="11" fillId="0" borderId="10" xfId="4" applyFont="1" applyBorder="1" applyAlignment="1">
      <alignment horizontal="right" vertical="center"/>
    </xf>
    <xf numFmtId="0" fontId="11" fillId="0" borderId="11" xfId="4" applyFont="1" applyBorder="1" applyAlignment="1">
      <alignment horizontal="right" vertical="center"/>
    </xf>
    <xf numFmtId="0" fontId="9" fillId="0" borderId="6" xfId="4" applyFont="1" applyFill="1" applyBorder="1" applyAlignment="1">
      <alignment horizontal="left" vertical="center"/>
    </xf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vertical="center"/>
    </xf>
    <xf numFmtId="0" fontId="11" fillId="0" borderId="7" xfId="4" applyFont="1" applyBorder="1" applyAlignment="1">
      <alignment horizontal="right" vertical="center"/>
    </xf>
    <xf numFmtId="0" fontId="9" fillId="0" borderId="12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horizontal="right" vertical="center"/>
    </xf>
    <xf numFmtId="0" fontId="9" fillId="0" borderId="33" xfId="4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49" fontId="10" fillId="0" borderId="14" xfId="4" applyNumberFormat="1" applyFont="1" applyFill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4" fillId="0" borderId="13" xfId="4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2" fillId="0" borderId="7" xfId="4" applyFont="1" applyBorder="1" applyAlignment="1">
      <alignment horizontal="center" vertical="center"/>
    </xf>
    <xf numFmtId="0" fontId="22" fillId="0" borderId="7" xfId="4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1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left" vertical="center"/>
    </xf>
    <xf numFmtId="14" fontId="4" fillId="0" borderId="39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4" fillId="0" borderId="33" xfId="0" applyNumberFormat="1" applyFont="1" applyBorder="1" applyAlignment="1">
      <alignment horizontal="left" vertical="center"/>
    </xf>
    <xf numFmtId="2" fontId="4" fillId="0" borderId="4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4" fontId="4" fillId="0" borderId="3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3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9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center" vertical="center"/>
    </xf>
    <xf numFmtId="49" fontId="10" fillId="4" borderId="14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 wrapText="1"/>
    </xf>
    <xf numFmtId="0" fontId="4" fillId="0" borderId="28" xfId="4" applyFont="1" applyFill="1" applyBorder="1" applyAlignment="1">
      <alignment horizontal="center" vertical="center"/>
    </xf>
    <xf numFmtId="0" fontId="4" fillId="0" borderId="28" xfId="4" applyNumberFormat="1" applyFont="1" applyFill="1" applyBorder="1" applyAlignment="1" applyProtection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9" xfId="4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5" xfId="0" applyNumberFormat="1" applyFont="1" applyFill="1" applyBorder="1" applyAlignment="1">
      <alignment horizontal="center" vertical="center"/>
    </xf>
    <xf numFmtId="20" fontId="4" fillId="0" borderId="0" xfId="4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165" fontId="4" fillId="0" borderId="27" xfId="4" applyNumberFormat="1" applyFont="1" applyBorder="1" applyAlignment="1">
      <alignment horizontal="center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15" fillId="0" borderId="33" xfId="4" applyFont="1" applyBorder="1" applyAlignment="1">
      <alignment horizontal="left" vertical="center"/>
    </xf>
    <xf numFmtId="0" fontId="27" fillId="0" borderId="27" xfId="6" applyFont="1" applyBorder="1" applyAlignment="1">
      <alignment horizontal="center" vertical="center"/>
    </xf>
    <xf numFmtId="0" fontId="27" fillId="0" borderId="27" xfId="6" applyFont="1" applyBorder="1" applyAlignment="1">
      <alignment horizontal="left" vertical="center"/>
    </xf>
    <xf numFmtId="14" fontId="27" fillId="0" borderId="27" xfId="6" applyNumberFormat="1" applyFont="1" applyBorder="1" applyAlignment="1">
      <alignment horizontal="center" vertical="center"/>
    </xf>
    <xf numFmtId="0" fontId="27" fillId="0" borderId="27" xfId="6" applyFont="1" applyBorder="1" applyAlignment="1">
      <alignment horizontal="center" vertical="center" wrapText="1"/>
    </xf>
    <xf numFmtId="0" fontId="27" fillId="0" borderId="44" xfId="6" applyFont="1" applyBorder="1" applyAlignment="1">
      <alignment horizontal="center" vertical="center"/>
    </xf>
    <xf numFmtId="0" fontId="27" fillId="0" borderId="44" xfId="6" applyFont="1" applyBorder="1" applyAlignment="1">
      <alignment horizontal="left" vertical="center"/>
    </xf>
    <xf numFmtId="14" fontId="27" fillId="0" borderId="44" xfId="6" applyNumberFormat="1" applyFont="1" applyBorder="1" applyAlignment="1">
      <alignment horizontal="center" vertical="center"/>
    </xf>
    <xf numFmtId="0" fontId="27" fillId="0" borderId="44" xfId="6" applyFont="1" applyBorder="1" applyAlignment="1">
      <alignment horizontal="center" vertical="center" wrapText="1"/>
    </xf>
    <xf numFmtId="165" fontId="27" fillId="0" borderId="27" xfId="6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27" fillId="0" borderId="44" xfId="6" applyNumberFormat="1" applyFont="1" applyBorder="1" applyAlignment="1">
      <alignment horizontal="center" vertical="center"/>
    </xf>
    <xf numFmtId="165" fontId="27" fillId="0" borderId="27" xfId="6" applyNumberFormat="1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/>
    </xf>
    <xf numFmtId="0" fontId="27" fillId="0" borderId="26" xfId="6" applyNumberFormat="1" applyFont="1" applyBorder="1" applyAlignment="1">
      <alignment horizontal="center" vertical="center"/>
    </xf>
    <xf numFmtId="0" fontId="27" fillId="0" borderId="27" xfId="6" applyNumberFormat="1" applyFont="1" applyBorder="1" applyAlignment="1">
      <alignment horizontal="center" vertical="center"/>
    </xf>
    <xf numFmtId="0" fontId="27" fillId="0" borderId="48" xfId="6" applyNumberFormat="1" applyFont="1" applyBorder="1" applyAlignment="1">
      <alignment horizontal="center" vertical="center"/>
    </xf>
    <xf numFmtId="0" fontId="27" fillId="0" borderId="44" xfId="6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14" fontId="15" fillId="2" borderId="20" xfId="3" applyNumberFormat="1" applyFont="1" applyFill="1" applyBorder="1" applyAlignment="1">
      <alignment horizontal="center" vertical="center" wrapText="1"/>
    </xf>
    <xf numFmtId="14" fontId="15" fillId="2" borderId="23" xfId="3" applyNumberFormat="1" applyFont="1" applyFill="1" applyBorder="1" applyAlignment="1">
      <alignment horizontal="center" vertical="center" wrapText="1"/>
    </xf>
    <xf numFmtId="0" fontId="15" fillId="2" borderId="24" xfId="3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5" fillId="2" borderId="46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/>
    </xf>
    <xf numFmtId="0" fontId="7" fillId="0" borderId="32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5" fillId="2" borderId="46" xfId="4" applyFont="1" applyFill="1" applyBorder="1" applyAlignment="1">
      <alignment horizontal="center" vertical="center" wrapText="1"/>
    </xf>
    <xf numFmtId="0" fontId="15" fillId="2" borderId="27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15" fillId="2" borderId="45" xfId="4" applyFont="1" applyFill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/>
    </xf>
    <xf numFmtId="0" fontId="15" fillId="2" borderId="47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6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24186</xdr:colOff>
      <xdr:row>0</xdr:row>
      <xdr:rowOff>89270</xdr:rowOff>
    </xdr:from>
    <xdr:to>
      <xdr:col>11</xdr:col>
      <xdr:colOff>881529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9554" y="89270"/>
          <a:ext cx="857343" cy="688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108600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0</xdr:col>
      <xdr:colOff>196102</xdr:colOff>
      <xdr:row>3</xdr:row>
      <xdr:rowOff>77506</xdr:rowOff>
    </xdr:from>
    <xdr:ext cx="642473" cy="677333"/>
    <xdr:pic>
      <xdr:nvPicPr>
        <xdr:cNvPr id="8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0617"/>
        <a:stretch/>
      </xdr:blipFill>
      <xdr:spPr>
        <a:xfrm>
          <a:off x="196102" y="833903"/>
          <a:ext cx="642473" cy="677333"/>
        </a:xfrm>
        <a:prstGeom prst="rect">
          <a:avLst/>
        </a:prstGeom>
      </xdr:spPr>
    </xdr:pic>
    <xdr:clientData/>
  </xdr:oneCellAnchor>
  <xdr:oneCellAnchor>
    <xdr:from>
      <xdr:col>11</xdr:col>
      <xdr:colOff>140073</xdr:colOff>
      <xdr:row>3</xdr:row>
      <xdr:rowOff>56029</xdr:rowOff>
    </xdr:from>
    <xdr:ext cx="728382" cy="677333"/>
    <xdr:pic>
      <xdr:nvPicPr>
        <xdr:cNvPr id="5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5351"/>
        <a:stretch/>
      </xdr:blipFill>
      <xdr:spPr>
        <a:xfrm>
          <a:off x="10365441" y="812426"/>
          <a:ext cx="72838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1" t="s">
        <v>37</v>
      </c>
      <c r="B1" s="191"/>
      <c r="C1" s="191"/>
      <c r="D1" s="191"/>
      <c r="E1" s="191"/>
      <c r="F1" s="191"/>
      <c r="G1" s="191"/>
    </row>
    <row r="2" spans="1:9" ht="15.75" customHeight="1" x14ac:dyDescent="0.2">
      <c r="A2" s="192" t="s">
        <v>59</v>
      </c>
      <c r="B2" s="192"/>
      <c r="C2" s="192"/>
      <c r="D2" s="192"/>
      <c r="E2" s="192"/>
      <c r="F2" s="192"/>
      <c r="G2" s="192"/>
    </row>
    <row r="3" spans="1:9" ht="21" x14ac:dyDescent="0.2">
      <c r="A3" s="191" t="s">
        <v>38</v>
      </c>
      <c r="B3" s="191"/>
      <c r="C3" s="191"/>
      <c r="D3" s="191"/>
      <c r="E3" s="191"/>
      <c r="F3" s="191"/>
      <c r="G3" s="191"/>
    </row>
    <row r="4" spans="1:9" ht="21" x14ac:dyDescent="0.2">
      <c r="A4" s="191" t="s">
        <v>53</v>
      </c>
      <c r="B4" s="191"/>
      <c r="C4" s="191"/>
      <c r="D4" s="191"/>
      <c r="E4" s="191"/>
      <c r="F4" s="191"/>
      <c r="G4" s="191"/>
    </row>
    <row r="5" spans="1:9" s="2" customFormat="1" ht="28.5" x14ac:dyDescent="0.2">
      <c r="A5" s="193" t="s">
        <v>25</v>
      </c>
      <c r="B5" s="193"/>
      <c r="C5" s="193"/>
      <c r="D5" s="193"/>
      <c r="E5" s="193"/>
      <c r="F5" s="193"/>
      <c r="G5" s="193"/>
      <c r="I5" s="3"/>
    </row>
    <row r="6" spans="1:9" s="2" customFormat="1" ht="18" customHeight="1" thickBot="1" x14ac:dyDescent="0.25">
      <c r="A6" s="183" t="s">
        <v>39</v>
      </c>
      <c r="B6" s="183"/>
      <c r="C6" s="183"/>
      <c r="D6" s="183"/>
      <c r="E6" s="183"/>
      <c r="F6" s="183"/>
      <c r="G6" s="183"/>
    </row>
    <row r="7" spans="1:9" ht="18" customHeight="1" thickTop="1" x14ac:dyDescent="0.2">
      <c r="A7" s="184" t="s">
        <v>0</v>
      </c>
      <c r="B7" s="185"/>
      <c r="C7" s="185"/>
      <c r="D7" s="185"/>
      <c r="E7" s="185"/>
      <c r="F7" s="185"/>
      <c r="G7" s="186"/>
    </row>
    <row r="8" spans="1:9" ht="18" customHeight="1" x14ac:dyDescent="0.2">
      <c r="A8" s="187" t="s">
        <v>1</v>
      </c>
      <c r="B8" s="188"/>
      <c r="C8" s="188"/>
      <c r="D8" s="188"/>
      <c r="E8" s="188"/>
      <c r="F8" s="188"/>
      <c r="G8" s="189"/>
    </row>
    <row r="9" spans="1:9" ht="19.5" customHeight="1" x14ac:dyDescent="0.2">
      <c r="A9" s="187" t="s">
        <v>2</v>
      </c>
      <c r="B9" s="188"/>
      <c r="C9" s="188"/>
      <c r="D9" s="188"/>
      <c r="E9" s="188"/>
      <c r="F9" s="188"/>
      <c r="G9" s="189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0" t="s">
        <v>27</v>
      </c>
      <c r="E11" s="190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6" t="s">
        <v>26</v>
      </c>
      <c r="B18" s="198" t="s">
        <v>19</v>
      </c>
      <c r="C18" s="198" t="s">
        <v>20</v>
      </c>
      <c r="D18" s="200" t="s">
        <v>21</v>
      </c>
      <c r="E18" s="198" t="s">
        <v>22</v>
      </c>
      <c r="F18" s="198" t="s">
        <v>29</v>
      </c>
      <c r="G18" s="194" t="s">
        <v>23</v>
      </c>
    </row>
    <row r="19" spans="1:13" s="36" customFormat="1" ht="22.5" customHeight="1" x14ac:dyDescent="0.2">
      <c r="A19" s="197"/>
      <c r="B19" s="199"/>
      <c r="C19" s="199"/>
      <c r="D19" s="201"/>
      <c r="E19" s="199"/>
      <c r="F19" s="202"/>
      <c r="G19" s="195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0.24213457853619613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0.9462221191454625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0.4991911309092133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0.82818319298820264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0.93763495927265805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0.83476832344193297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0.13069359504161271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0.31645370810971651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0.78109153080652582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0.23120281528825637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0.13340579980383604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0.6563925749830205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0.21837761047914173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0.37610800332895145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0.28228771813657894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0.83658348576552333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0.70603202525749265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0.40121944603779891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0.99268265924796084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0.97925001207842965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0.19709722759932946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0.58469735870510731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0.74708832143230841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0.99297707074155706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0.8053547410620947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0.58335732884913083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0.38184229710315643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0.78995625401660785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0.63316013220093781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0.85201623190468612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0.77196804814288489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0.2803201170671904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0.43552266443053711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0.4884625774760154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0.52622425433296305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0.11020501937576599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0.31469209718797009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0.57523848492915974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0.227179238436926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0.7852519835909364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0.36127996332779211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0.69241719472696817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0.80068242909515819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0.1529056695454577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1.5847979575779658E-2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0.81059121685428825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0.27651510560805348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0.11694945570710458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0.96720694414327424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0.62702755212993277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0.20279589253531327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3.3440699088274739E-2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0.61065813261698176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0.929137143121333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0.27310662090937843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3.1401114106807904E-2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0.25600591825455199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0.12666012836800022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0.23561743704345328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0.69916750200490441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0.52164605666583841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0.52996744904407134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0.4164239114375945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0.73200845841092876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0.71361318061589096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0.9676579353091207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0.92483931583080659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0.32108601256371228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0.77080858109422545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0.73876146970964629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0.36361144643090004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0.4651322894914145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0.85796423567639868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0.45595094347232479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0.18187321775813226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0.1776116532868377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0.57235859698366198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0.14744112578506041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0.30977354893078601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0.1434426556416728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0.14489215497337116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0.473054518211251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0.51196697559804383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0.39768906398504789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0.64619923290366754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0.87020162177957672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0.84514056990412167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0.50358929055583967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0.90505259626478374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0.26085459005566447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0.8683559241771055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0.58845142361707603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0.79073086064062781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59"/>
  <sheetViews>
    <sheetView tabSelected="1" view="pageBreakPreview" zoomScale="91" zoomScaleNormal="100" zoomScaleSheetLayoutView="91" workbookViewId="0">
      <selection activeCell="H44" sqref="H44"/>
    </sheetView>
  </sheetViews>
  <sheetFormatPr defaultRowHeight="12.75" x14ac:dyDescent="0.2"/>
  <cols>
    <col min="1" max="1" width="6.125" style="65" customWidth="1"/>
    <col min="2" max="2" width="7.25" style="96" customWidth="1"/>
    <col min="3" max="3" width="11" style="96" customWidth="1"/>
    <col min="4" max="4" width="19.625" style="65" customWidth="1"/>
    <col min="5" max="5" width="9.625" style="65" customWidth="1"/>
    <col min="6" max="6" width="8.375" style="65" customWidth="1"/>
    <col min="7" max="7" width="18" style="65" customWidth="1"/>
    <col min="8" max="8" width="18.5" style="65" customWidth="1"/>
    <col min="9" max="9" width="14.375" style="65" customWidth="1"/>
    <col min="10" max="10" width="9.37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3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20.25" customHeight="1" x14ac:dyDescent="0.2">
      <c r="A2" s="213" t="s">
        <v>188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20.25" customHeight="1" x14ac:dyDescent="0.2">
      <c r="A3" s="213" t="s">
        <v>38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20.25" customHeight="1" x14ac:dyDescent="0.2">
      <c r="A4" s="213" t="s">
        <v>189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4" t="s">
        <v>200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67" customFormat="1" ht="18" customHeight="1" x14ac:dyDescent="0.2">
      <c r="A7" s="208" t="s">
        <v>39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1:12" s="67" customFormat="1" ht="6.75" customHeight="1" thickBot="1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8" customHeight="1" thickTop="1" x14ac:dyDescent="0.2">
      <c r="A9" s="219" t="s">
        <v>40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ht="18" customHeight="1" x14ac:dyDescent="0.2">
      <c r="A10" s="222" t="s">
        <v>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19.5" customHeight="1" x14ac:dyDescent="0.2">
      <c r="A11" s="222" t="s">
        <v>201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36" t="s">
        <v>190</v>
      </c>
      <c r="B13" s="71"/>
      <c r="C13" s="97"/>
      <c r="D13" s="98"/>
      <c r="E13" s="72"/>
      <c r="F13" s="134"/>
      <c r="G13" s="161" t="s">
        <v>198</v>
      </c>
      <c r="H13" s="72"/>
      <c r="I13" s="72"/>
      <c r="J13" s="72"/>
      <c r="K13" s="73"/>
      <c r="L13" s="74" t="s">
        <v>206</v>
      </c>
    </row>
    <row r="14" spans="1:12" ht="15.75" x14ac:dyDescent="0.2">
      <c r="A14" s="75" t="s">
        <v>202</v>
      </c>
      <c r="B14" s="76"/>
      <c r="C14" s="99"/>
      <c r="D14" s="100"/>
      <c r="E14" s="77"/>
      <c r="F14" s="135"/>
      <c r="G14" s="162" t="s">
        <v>199</v>
      </c>
      <c r="H14" s="77"/>
      <c r="I14" s="77"/>
      <c r="J14" s="77"/>
      <c r="K14" s="78"/>
      <c r="L14" s="137" t="s">
        <v>204</v>
      </c>
    </row>
    <row r="15" spans="1:12" ht="15" x14ac:dyDescent="0.2">
      <c r="A15" s="225" t="s">
        <v>8</v>
      </c>
      <c r="B15" s="210"/>
      <c r="C15" s="210"/>
      <c r="D15" s="210"/>
      <c r="E15" s="210"/>
      <c r="F15" s="210"/>
      <c r="G15" s="226"/>
      <c r="H15" s="209" t="s">
        <v>9</v>
      </c>
      <c r="I15" s="210"/>
      <c r="J15" s="210"/>
      <c r="K15" s="210"/>
      <c r="L15" s="211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83"/>
      <c r="H16" s="84" t="s">
        <v>203</v>
      </c>
      <c r="I16" s="85"/>
      <c r="J16" s="85"/>
      <c r="K16" s="85"/>
      <c r="L16" s="86"/>
    </row>
    <row r="17" spans="1:14" ht="15" x14ac:dyDescent="0.2">
      <c r="A17" s="79" t="s">
        <v>12</v>
      </c>
      <c r="B17" s="80"/>
      <c r="C17" s="80"/>
      <c r="D17" s="87"/>
      <c r="E17" s="82"/>
      <c r="F17" s="81"/>
      <c r="G17" s="138" t="s">
        <v>191</v>
      </c>
      <c r="H17" s="84" t="s">
        <v>186</v>
      </c>
      <c r="I17" s="85"/>
      <c r="J17" s="85"/>
      <c r="K17" s="85"/>
      <c r="L17" s="86"/>
    </row>
    <row r="18" spans="1:14" ht="15" x14ac:dyDescent="0.2">
      <c r="A18" s="79" t="s">
        <v>14</v>
      </c>
      <c r="B18" s="80"/>
      <c r="C18" s="80"/>
      <c r="D18" s="87"/>
      <c r="E18" s="82"/>
      <c r="F18" s="81"/>
      <c r="G18" s="138" t="s">
        <v>192</v>
      </c>
      <c r="H18" s="84" t="s">
        <v>187</v>
      </c>
      <c r="I18" s="85"/>
      <c r="J18" s="85"/>
      <c r="K18" s="85"/>
      <c r="L18" s="86"/>
    </row>
    <row r="19" spans="1:14" ht="15.75" thickBot="1" x14ac:dyDescent="0.25">
      <c r="A19" s="79" t="s">
        <v>16</v>
      </c>
      <c r="B19" s="88"/>
      <c r="C19" s="88"/>
      <c r="D19" s="89"/>
      <c r="E19" s="89"/>
      <c r="F19" s="89"/>
      <c r="G19" s="139" t="s">
        <v>205</v>
      </c>
      <c r="H19" s="165" t="s">
        <v>197</v>
      </c>
      <c r="I19" s="85"/>
      <c r="J19" s="140">
        <v>15</v>
      </c>
      <c r="L19" s="141"/>
    </row>
    <row r="20" spans="1:14" ht="5.25" customHeight="1" thickTop="1" thickBot="1" x14ac:dyDescent="0.25">
      <c r="A20" s="90"/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3"/>
    </row>
    <row r="21" spans="1:14" s="94" customFormat="1" ht="21" customHeight="1" thickTop="1" x14ac:dyDescent="0.2">
      <c r="A21" s="227" t="s">
        <v>41</v>
      </c>
      <c r="B21" s="206" t="s">
        <v>19</v>
      </c>
      <c r="C21" s="206" t="s">
        <v>42</v>
      </c>
      <c r="D21" s="206" t="s">
        <v>20</v>
      </c>
      <c r="E21" s="206" t="s">
        <v>21</v>
      </c>
      <c r="F21" s="206" t="s">
        <v>43</v>
      </c>
      <c r="G21" s="206" t="s">
        <v>22</v>
      </c>
      <c r="H21" s="206" t="s">
        <v>44</v>
      </c>
      <c r="I21" s="206" t="s">
        <v>45</v>
      </c>
      <c r="J21" s="206" t="s">
        <v>46</v>
      </c>
      <c r="K21" s="217" t="s">
        <v>47</v>
      </c>
      <c r="L21" s="229" t="s">
        <v>23</v>
      </c>
      <c r="M21" s="215" t="s">
        <v>55</v>
      </c>
      <c r="N21" s="216" t="s">
        <v>56</v>
      </c>
    </row>
    <row r="22" spans="1:14" s="94" customFormat="1" ht="13.5" customHeight="1" x14ac:dyDescent="0.2">
      <c r="A22" s="228"/>
      <c r="B22" s="207"/>
      <c r="C22" s="207"/>
      <c r="D22" s="207"/>
      <c r="E22" s="207"/>
      <c r="F22" s="207"/>
      <c r="G22" s="207"/>
      <c r="H22" s="207"/>
      <c r="I22" s="207"/>
      <c r="J22" s="207"/>
      <c r="K22" s="218"/>
      <c r="L22" s="230"/>
      <c r="M22" s="215"/>
      <c r="N22" s="216"/>
    </row>
    <row r="23" spans="1:14" ht="30.75" customHeight="1" x14ac:dyDescent="0.2">
      <c r="A23" s="179">
        <v>1</v>
      </c>
      <c r="B23" s="180">
        <v>64</v>
      </c>
      <c r="C23" s="180">
        <v>10114420372</v>
      </c>
      <c r="D23" s="167" t="s">
        <v>207</v>
      </c>
      <c r="E23" s="168" t="s">
        <v>208</v>
      </c>
      <c r="F23" s="166" t="s">
        <v>169</v>
      </c>
      <c r="G23" s="169" t="s">
        <v>194</v>
      </c>
      <c r="H23" s="177">
        <v>1.6660300925925926E-2</v>
      </c>
      <c r="I23" s="160"/>
      <c r="J23" s="133">
        <f>$J$19/(HOUR(H23)+MINUTE(H23)/60+SECOND(H23)/3600)</f>
        <v>37.526059763724803</v>
      </c>
      <c r="K23" s="95" t="s">
        <v>60</v>
      </c>
      <c r="L23" s="148"/>
      <c r="M23" s="101">
        <v>0.52470358796296301</v>
      </c>
      <c r="N23" s="155">
        <v>0.51249999999999596</v>
      </c>
    </row>
    <row r="24" spans="1:14" ht="26.25" customHeight="1" x14ac:dyDescent="0.2">
      <c r="A24" s="179">
        <v>2</v>
      </c>
      <c r="B24" s="180">
        <v>73</v>
      </c>
      <c r="C24" s="166"/>
      <c r="D24" s="167" t="s">
        <v>209</v>
      </c>
      <c r="E24" s="168" t="s">
        <v>210</v>
      </c>
      <c r="F24" s="166" t="s">
        <v>60</v>
      </c>
      <c r="G24" s="169" t="s">
        <v>194</v>
      </c>
      <c r="H24" s="174">
        <v>1.7020486111111111E-2</v>
      </c>
      <c r="I24" s="175">
        <f>H24-$H$23</f>
        <v>3.6018518518518561E-4</v>
      </c>
      <c r="J24" s="133">
        <f>$J$19/(HOUR(H24)+MINUTE(H24)/60+SECOND(H24)/3600)</f>
        <v>36.709721278042146</v>
      </c>
      <c r="K24" s="95" t="s">
        <v>60</v>
      </c>
      <c r="L24" s="148"/>
      <c r="M24" s="101">
        <v>0.5149914351851852</v>
      </c>
      <c r="N24" s="155">
        <v>0.50277777777777399</v>
      </c>
    </row>
    <row r="25" spans="1:14" ht="21.75" customHeight="1" x14ac:dyDescent="0.2">
      <c r="A25" s="179">
        <v>3</v>
      </c>
      <c r="B25" s="180">
        <v>63</v>
      </c>
      <c r="C25" s="166">
        <v>10107168715</v>
      </c>
      <c r="D25" s="167" t="s">
        <v>211</v>
      </c>
      <c r="E25" s="168" t="s">
        <v>212</v>
      </c>
      <c r="F25" s="166" t="s">
        <v>169</v>
      </c>
      <c r="G25" s="169" t="s">
        <v>194</v>
      </c>
      <c r="H25" s="174">
        <v>1.7314236111111114E-2</v>
      </c>
      <c r="I25" s="175">
        <f t="shared" ref="I25:I26" si="0">H25-$H$23</f>
        <v>6.5393518518518795E-4</v>
      </c>
      <c r="J25" s="133">
        <f t="shared" ref="J25:J26" si="1">$J$19/(HOUR(H25)+MINUTE(H25)/60+SECOND(H25)/3600)</f>
        <v>36.096256684491976</v>
      </c>
      <c r="K25" s="95" t="s">
        <v>60</v>
      </c>
      <c r="L25" s="149"/>
      <c r="M25" s="101">
        <v>0.47557743055555557</v>
      </c>
      <c r="N25" s="155">
        <v>0.46319444444444402</v>
      </c>
    </row>
    <row r="26" spans="1:14" ht="21.75" customHeight="1" x14ac:dyDescent="0.2">
      <c r="A26" s="179">
        <v>4</v>
      </c>
      <c r="B26" s="180">
        <v>59</v>
      </c>
      <c r="C26" s="166">
        <v>10120491663</v>
      </c>
      <c r="D26" s="167" t="s">
        <v>213</v>
      </c>
      <c r="E26" s="168" t="s">
        <v>214</v>
      </c>
      <c r="F26" s="166" t="s">
        <v>169</v>
      </c>
      <c r="G26" s="169" t="s">
        <v>193</v>
      </c>
      <c r="H26" s="174">
        <v>1.7590509259259261E-2</v>
      </c>
      <c r="I26" s="175">
        <f t="shared" si="0"/>
        <v>9.3020833333333497E-4</v>
      </c>
      <c r="J26" s="133">
        <f>$J$19/(HOUR(H26)+MINUTE(H26)/60+SECOND(H26)/3600)</f>
        <v>35.526315789473685</v>
      </c>
      <c r="K26" s="95" t="s">
        <v>60</v>
      </c>
      <c r="L26" s="148"/>
      <c r="M26" s="101">
        <v>0.50898958333333333</v>
      </c>
      <c r="N26" s="155">
        <v>0.49652777777777501</v>
      </c>
    </row>
    <row r="27" spans="1:14" ht="21.75" customHeight="1" x14ac:dyDescent="0.2">
      <c r="A27" s="179">
        <v>5</v>
      </c>
      <c r="B27" s="180">
        <v>56</v>
      </c>
      <c r="C27" s="166">
        <v>10105722304</v>
      </c>
      <c r="D27" s="167" t="s">
        <v>215</v>
      </c>
      <c r="E27" s="168" t="s">
        <v>216</v>
      </c>
      <c r="F27" s="166" t="s">
        <v>60</v>
      </c>
      <c r="G27" s="169" t="s">
        <v>217</v>
      </c>
      <c r="H27" s="174">
        <v>1.7670138888888888E-2</v>
      </c>
      <c r="I27" s="175">
        <f t="shared" ref="I27:I40" si="2">H27-$H$23</f>
        <v>1.0098379629629624E-3</v>
      </c>
      <c r="J27" s="133">
        <f t="shared" ref="J27:J40" si="3">$J$19/(HOUR(H27)+MINUTE(H27)/60+SECOND(H27)/3600)</f>
        <v>35.36345776031434</v>
      </c>
      <c r="K27" s="95" t="s">
        <v>60</v>
      </c>
      <c r="L27" s="148"/>
      <c r="M27" s="101"/>
      <c r="N27" s="155"/>
    </row>
    <row r="28" spans="1:14" ht="21.75" customHeight="1" x14ac:dyDescent="0.2">
      <c r="A28" s="179">
        <v>6</v>
      </c>
      <c r="B28" s="180">
        <v>57</v>
      </c>
      <c r="C28" s="166">
        <v>10114286996</v>
      </c>
      <c r="D28" s="167" t="s">
        <v>218</v>
      </c>
      <c r="E28" s="168" t="s">
        <v>219</v>
      </c>
      <c r="F28" s="166" t="s">
        <v>60</v>
      </c>
      <c r="G28" s="169" t="s">
        <v>217</v>
      </c>
      <c r="H28" s="174">
        <v>1.7784722222222223E-2</v>
      </c>
      <c r="I28" s="175">
        <f t="shared" si="2"/>
        <v>1.124421296296297E-3</v>
      </c>
      <c r="J28" s="133">
        <f t="shared" si="3"/>
        <v>35.133376707872479</v>
      </c>
      <c r="K28" s="95"/>
      <c r="L28" s="148"/>
      <c r="M28" s="101"/>
      <c r="N28" s="155"/>
    </row>
    <row r="29" spans="1:14" ht="21.75" customHeight="1" x14ac:dyDescent="0.2">
      <c r="A29" s="179">
        <v>7</v>
      </c>
      <c r="B29" s="180">
        <v>58</v>
      </c>
      <c r="C29" s="166">
        <v>10117164058</v>
      </c>
      <c r="D29" s="167" t="s">
        <v>220</v>
      </c>
      <c r="E29" s="168" t="s">
        <v>221</v>
      </c>
      <c r="F29" s="166" t="s">
        <v>169</v>
      </c>
      <c r="G29" s="169" t="s">
        <v>217</v>
      </c>
      <c r="H29" s="174">
        <v>1.785752314814815E-2</v>
      </c>
      <c r="I29" s="175">
        <f t="shared" si="2"/>
        <v>1.1972222222222245E-3</v>
      </c>
      <c r="J29" s="133">
        <f t="shared" si="3"/>
        <v>34.996759559300067</v>
      </c>
      <c r="K29" s="95"/>
      <c r="L29" s="148"/>
      <c r="M29" s="101"/>
      <c r="N29" s="155"/>
    </row>
    <row r="30" spans="1:14" ht="21.75" customHeight="1" x14ac:dyDescent="0.2">
      <c r="A30" s="179">
        <v>8</v>
      </c>
      <c r="B30" s="180">
        <v>62</v>
      </c>
      <c r="C30" s="166">
        <v>10128655023</v>
      </c>
      <c r="D30" s="167" t="s">
        <v>222</v>
      </c>
      <c r="E30" s="168" t="s">
        <v>223</v>
      </c>
      <c r="F30" s="166" t="s">
        <v>169</v>
      </c>
      <c r="G30" s="169" t="s">
        <v>194</v>
      </c>
      <c r="H30" s="174">
        <v>1.78625E-2</v>
      </c>
      <c r="I30" s="175">
        <f t="shared" si="2"/>
        <v>1.2021990740740743E-3</v>
      </c>
      <c r="J30" s="133">
        <f t="shared" si="3"/>
        <v>34.996759559300067</v>
      </c>
      <c r="K30" s="95"/>
      <c r="L30" s="148"/>
      <c r="M30" s="101"/>
      <c r="N30" s="155"/>
    </row>
    <row r="31" spans="1:14" ht="21.75" customHeight="1" x14ac:dyDescent="0.2">
      <c r="A31" s="179">
        <v>9</v>
      </c>
      <c r="B31" s="180">
        <v>60</v>
      </c>
      <c r="C31" s="166">
        <v>10112249491</v>
      </c>
      <c r="D31" s="167" t="s">
        <v>224</v>
      </c>
      <c r="E31" s="168" t="s">
        <v>225</v>
      </c>
      <c r="F31" s="166" t="s">
        <v>169</v>
      </c>
      <c r="G31" s="169" t="s">
        <v>193</v>
      </c>
      <c r="H31" s="174">
        <v>1.8031481481481482E-2</v>
      </c>
      <c r="I31" s="175">
        <f t="shared" si="2"/>
        <v>1.371180555555556E-3</v>
      </c>
      <c r="J31" s="133">
        <f t="shared" si="3"/>
        <v>34.659820282413349</v>
      </c>
      <c r="K31" s="95"/>
      <c r="L31" s="148"/>
      <c r="M31" s="101"/>
      <c r="N31" s="155"/>
    </row>
    <row r="32" spans="1:14" ht="21.75" customHeight="1" x14ac:dyDescent="0.2">
      <c r="A32" s="179">
        <v>10</v>
      </c>
      <c r="B32" s="180">
        <v>68</v>
      </c>
      <c r="C32" s="166">
        <v>10126304993</v>
      </c>
      <c r="D32" s="167" t="s">
        <v>226</v>
      </c>
      <c r="E32" s="168" t="s">
        <v>227</v>
      </c>
      <c r="F32" s="166" t="s">
        <v>169</v>
      </c>
      <c r="G32" s="169" t="s">
        <v>194</v>
      </c>
      <c r="H32" s="174">
        <v>1.8324074074074072E-2</v>
      </c>
      <c r="I32" s="175">
        <f t="shared" si="2"/>
        <v>1.6637731481481469E-3</v>
      </c>
      <c r="J32" s="133">
        <f t="shared" si="3"/>
        <v>34.112444725205307</v>
      </c>
      <c r="K32" s="95"/>
      <c r="L32" s="148"/>
      <c r="M32" s="101"/>
      <c r="N32" s="155"/>
    </row>
    <row r="33" spans="1:14" ht="21.75" customHeight="1" x14ac:dyDescent="0.2">
      <c r="A33" s="179">
        <v>11</v>
      </c>
      <c r="B33" s="180">
        <v>65</v>
      </c>
      <c r="C33" s="166">
        <v>10114419968</v>
      </c>
      <c r="D33" s="167" t="s">
        <v>228</v>
      </c>
      <c r="E33" s="168" t="s">
        <v>229</v>
      </c>
      <c r="F33" s="166" t="s">
        <v>60</v>
      </c>
      <c r="G33" s="169" t="s">
        <v>194</v>
      </c>
      <c r="H33" s="174">
        <v>1.8420601851851851E-2</v>
      </c>
      <c r="I33" s="175">
        <f t="shared" si="2"/>
        <v>1.7603009259259256E-3</v>
      </c>
      <c r="J33" s="133">
        <f t="shared" si="3"/>
        <v>33.91959798994975</v>
      </c>
      <c r="K33" s="95"/>
      <c r="L33" s="148"/>
      <c r="M33" s="101"/>
      <c r="N33" s="155"/>
    </row>
    <row r="34" spans="1:14" ht="21.75" customHeight="1" x14ac:dyDescent="0.2">
      <c r="A34" s="179">
        <v>12</v>
      </c>
      <c r="B34" s="180">
        <v>72</v>
      </c>
      <c r="C34" s="166"/>
      <c r="D34" s="167" t="s">
        <v>230</v>
      </c>
      <c r="E34" s="168" t="s">
        <v>231</v>
      </c>
      <c r="F34" s="166" t="s">
        <v>169</v>
      </c>
      <c r="G34" s="169" t="s">
        <v>194</v>
      </c>
      <c r="H34" s="174">
        <v>1.8692361111111114E-2</v>
      </c>
      <c r="I34" s="175">
        <f t="shared" si="2"/>
        <v>2.0320601851851888E-3</v>
      </c>
      <c r="J34" s="133">
        <f t="shared" si="3"/>
        <v>33.436532507739933</v>
      </c>
      <c r="K34" s="95"/>
      <c r="L34" s="148"/>
      <c r="M34" s="101"/>
      <c r="N34" s="155"/>
    </row>
    <row r="35" spans="1:14" ht="21.75" customHeight="1" x14ac:dyDescent="0.2">
      <c r="A35" s="179">
        <v>13</v>
      </c>
      <c r="B35" s="180">
        <v>67</v>
      </c>
      <c r="C35" s="166">
        <v>10126306007</v>
      </c>
      <c r="D35" s="167" t="s">
        <v>232</v>
      </c>
      <c r="E35" s="168" t="s">
        <v>233</v>
      </c>
      <c r="F35" s="166" t="s">
        <v>169</v>
      </c>
      <c r="G35" s="169" t="s">
        <v>194</v>
      </c>
      <c r="H35" s="174">
        <v>1.9215625E-2</v>
      </c>
      <c r="I35" s="175">
        <f t="shared" si="2"/>
        <v>2.5553240740740744E-3</v>
      </c>
      <c r="J35" s="133">
        <f t="shared" si="3"/>
        <v>32.53012048192771</v>
      </c>
      <c r="K35" s="95"/>
      <c r="L35" s="148"/>
      <c r="M35" s="101"/>
      <c r="N35" s="155"/>
    </row>
    <row r="36" spans="1:14" ht="21.75" customHeight="1" x14ac:dyDescent="0.2">
      <c r="A36" s="179">
        <v>14</v>
      </c>
      <c r="B36" s="180">
        <v>61</v>
      </c>
      <c r="C36" s="166">
        <v>10132893216</v>
      </c>
      <c r="D36" s="167" t="s">
        <v>234</v>
      </c>
      <c r="E36" s="168" t="s">
        <v>235</v>
      </c>
      <c r="F36" s="166" t="s">
        <v>60</v>
      </c>
      <c r="G36" s="169" t="s">
        <v>194</v>
      </c>
      <c r="H36" s="174">
        <v>1.9275694444444446E-2</v>
      </c>
      <c r="I36" s="175">
        <f t="shared" si="2"/>
        <v>2.6153935185185204E-3</v>
      </c>
      <c r="J36" s="133">
        <f t="shared" si="3"/>
        <v>32.432432432432428</v>
      </c>
      <c r="K36" s="95"/>
      <c r="L36" s="148"/>
      <c r="M36" s="101"/>
      <c r="N36" s="155"/>
    </row>
    <row r="37" spans="1:14" ht="21.75" customHeight="1" x14ac:dyDescent="0.2">
      <c r="A37" s="179">
        <v>15</v>
      </c>
      <c r="B37" s="180">
        <v>71</v>
      </c>
      <c r="C37" s="166"/>
      <c r="D37" s="167" t="s">
        <v>236</v>
      </c>
      <c r="E37" s="168" t="s">
        <v>237</v>
      </c>
      <c r="F37" s="166" t="s">
        <v>169</v>
      </c>
      <c r="G37" s="169" t="s">
        <v>194</v>
      </c>
      <c r="H37" s="174">
        <v>1.9279282407407405E-2</v>
      </c>
      <c r="I37" s="175">
        <f t="shared" si="2"/>
        <v>2.6189814814814791E-3</v>
      </c>
      <c r="J37" s="133">
        <f t="shared" si="3"/>
        <v>32.41296518607443</v>
      </c>
      <c r="K37" s="95"/>
      <c r="L37" s="148"/>
      <c r="M37" s="101"/>
      <c r="N37" s="155"/>
    </row>
    <row r="38" spans="1:14" ht="21.75" customHeight="1" x14ac:dyDescent="0.2">
      <c r="A38" s="179">
        <v>16</v>
      </c>
      <c r="B38" s="180">
        <v>66</v>
      </c>
      <c r="C38" s="166"/>
      <c r="D38" s="167" t="s">
        <v>238</v>
      </c>
      <c r="E38" s="168" t="s">
        <v>239</v>
      </c>
      <c r="F38" s="166" t="s">
        <v>168</v>
      </c>
      <c r="G38" s="169" t="s">
        <v>194</v>
      </c>
      <c r="H38" s="174">
        <v>1.954074074074074E-2</v>
      </c>
      <c r="I38" s="175">
        <f t="shared" si="2"/>
        <v>2.8804398148148148E-3</v>
      </c>
      <c r="J38" s="133">
        <f t="shared" si="3"/>
        <v>31.990521327014218</v>
      </c>
      <c r="K38" s="95"/>
      <c r="L38" s="148"/>
      <c r="M38" s="101"/>
      <c r="N38" s="155"/>
    </row>
    <row r="39" spans="1:14" ht="21.75" customHeight="1" x14ac:dyDescent="0.2">
      <c r="A39" s="179">
        <v>17</v>
      </c>
      <c r="B39" s="180">
        <v>70</v>
      </c>
      <c r="C39" s="166"/>
      <c r="D39" s="167" t="s">
        <v>240</v>
      </c>
      <c r="E39" s="168" t="s">
        <v>241</v>
      </c>
      <c r="F39" s="166" t="s">
        <v>168</v>
      </c>
      <c r="G39" s="169" t="s">
        <v>194</v>
      </c>
      <c r="H39" s="174">
        <v>2.0468865740740739E-2</v>
      </c>
      <c r="I39" s="175">
        <f t="shared" si="2"/>
        <v>3.8085648148148132E-3</v>
      </c>
      <c r="J39" s="133">
        <f t="shared" si="3"/>
        <v>30.525720746184287</v>
      </c>
      <c r="K39" s="95"/>
      <c r="L39" s="148"/>
      <c r="M39" s="101"/>
      <c r="N39" s="155"/>
    </row>
    <row r="40" spans="1:14" ht="21.75" customHeight="1" thickBot="1" x14ac:dyDescent="0.25">
      <c r="A40" s="181">
        <v>18</v>
      </c>
      <c r="B40" s="182">
        <v>69</v>
      </c>
      <c r="C40" s="170"/>
      <c r="D40" s="171" t="s">
        <v>242</v>
      </c>
      <c r="E40" s="172" t="s">
        <v>243</v>
      </c>
      <c r="F40" s="170" t="s">
        <v>168</v>
      </c>
      <c r="G40" s="173" t="s">
        <v>194</v>
      </c>
      <c r="H40" s="176">
        <v>2.2986921296296297E-2</v>
      </c>
      <c r="I40" s="178">
        <f t="shared" si="2"/>
        <v>6.3266203703703713E-3</v>
      </c>
      <c r="J40" s="150">
        <f t="shared" si="3"/>
        <v>27.190332326283983</v>
      </c>
      <c r="K40" s="151"/>
      <c r="L40" s="152"/>
      <c r="M40" s="101"/>
      <c r="N40" s="155"/>
    </row>
    <row r="41" spans="1:14" ht="6.75" customHeight="1" thickTop="1" thickBot="1" x14ac:dyDescent="0.25">
      <c r="A41" s="142"/>
      <c r="B41" s="143"/>
      <c r="C41" s="143"/>
      <c r="D41" s="144"/>
      <c r="E41" s="145"/>
      <c r="F41" s="102"/>
      <c r="G41" s="146"/>
      <c r="H41" s="147"/>
      <c r="I41" s="147"/>
      <c r="J41" s="147"/>
      <c r="K41" s="147"/>
      <c r="L41" s="147"/>
    </row>
    <row r="42" spans="1:14" ht="15.75" thickTop="1" x14ac:dyDescent="0.2">
      <c r="A42" s="203" t="s">
        <v>48</v>
      </c>
      <c r="B42" s="204"/>
      <c r="C42" s="204"/>
      <c r="D42" s="204"/>
      <c r="E42" s="204"/>
      <c r="F42" s="204"/>
      <c r="G42" s="204" t="s">
        <v>49</v>
      </c>
      <c r="H42" s="204"/>
      <c r="I42" s="204"/>
      <c r="J42" s="204"/>
      <c r="K42" s="204"/>
      <c r="L42" s="205"/>
    </row>
    <row r="43" spans="1:14" x14ac:dyDescent="0.2">
      <c r="A43" s="153" t="s">
        <v>246</v>
      </c>
      <c r="B43" s="104"/>
      <c r="C43" s="105"/>
      <c r="D43" s="104"/>
      <c r="E43" s="106"/>
      <c r="F43" s="107"/>
      <c r="G43" s="108" t="s">
        <v>175</v>
      </c>
      <c r="H43" s="154">
        <v>3</v>
      </c>
      <c r="I43" s="163"/>
      <c r="J43" s="110"/>
      <c r="K43" s="125" t="s">
        <v>183</v>
      </c>
      <c r="L43" s="112">
        <f>COUNTIF(F23:F40,"ЗМС")</f>
        <v>0</v>
      </c>
    </row>
    <row r="44" spans="1:14" x14ac:dyDescent="0.2">
      <c r="A44" s="153" t="s">
        <v>245</v>
      </c>
      <c r="B44" s="104"/>
      <c r="C44" s="113"/>
      <c r="D44" s="104"/>
      <c r="E44" s="114"/>
      <c r="F44" s="115"/>
      <c r="G44" s="116" t="s">
        <v>176</v>
      </c>
      <c r="H44" s="109">
        <f>H45+H50</f>
        <v>18</v>
      </c>
      <c r="I44" s="129"/>
      <c r="J44" s="117"/>
      <c r="K44" s="125" t="s">
        <v>184</v>
      </c>
      <c r="L44" s="112">
        <f>COUNTIF(F23:F40,"МСМК")</f>
        <v>0</v>
      </c>
    </row>
    <row r="45" spans="1:14" x14ac:dyDescent="0.2">
      <c r="A45" s="153" t="s">
        <v>244</v>
      </c>
      <c r="B45" s="104"/>
      <c r="C45" s="118"/>
      <c r="D45" s="104"/>
      <c r="E45" s="114"/>
      <c r="F45" s="115"/>
      <c r="G45" s="116" t="s">
        <v>177</v>
      </c>
      <c r="H45" s="109">
        <f>H46+H47+H48+H49</f>
        <v>18</v>
      </c>
      <c r="I45" s="129"/>
      <c r="J45" s="117"/>
      <c r="K45" s="125" t="s">
        <v>185</v>
      </c>
      <c r="L45" s="112">
        <f>COUNTIF(F23:F40,"МС")</f>
        <v>0</v>
      </c>
    </row>
    <row r="46" spans="1:14" x14ac:dyDescent="0.2">
      <c r="A46" s="153" t="s">
        <v>196</v>
      </c>
      <c r="B46" s="104"/>
      <c r="C46" s="118"/>
      <c r="D46" s="104"/>
      <c r="E46" s="114"/>
      <c r="F46" s="115"/>
      <c r="G46" s="116" t="s">
        <v>178</v>
      </c>
      <c r="H46" s="109">
        <f>COUNT(A23:A148)</f>
        <v>18</v>
      </c>
      <c r="I46" s="129"/>
      <c r="J46" s="117"/>
      <c r="K46" s="111" t="s">
        <v>60</v>
      </c>
      <c r="L46" s="112">
        <f>COUNTIF(F23:F40,"КМС")</f>
        <v>5</v>
      </c>
    </row>
    <row r="47" spans="1:14" x14ac:dyDescent="0.2">
      <c r="A47" s="103"/>
      <c r="B47" s="104"/>
      <c r="C47" s="118"/>
      <c r="D47" s="104"/>
      <c r="E47" s="114"/>
      <c r="F47" s="115"/>
      <c r="G47" s="116" t="s">
        <v>179</v>
      </c>
      <c r="H47" s="109">
        <f>COUNTIF(A23:A147,"ЛИМ")</f>
        <v>0</v>
      </c>
      <c r="I47" s="129"/>
      <c r="J47" s="117"/>
      <c r="K47" s="111" t="s">
        <v>169</v>
      </c>
      <c r="L47" s="112">
        <f>COUNTIF(F23:F40,"1 СР")</f>
        <v>10</v>
      </c>
    </row>
    <row r="48" spans="1:14" x14ac:dyDescent="0.2">
      <c r="A48" s="103"/>
      <c r="B48" s="104"/>
      <c r="C48" s="104"/>
      <c r="D48" s="104"/>
      <c r="E48" s="114"/>
      <c r="F48" s="115"/>
      <c r="G48" s="116" t="s">
        <v>180</v>
      </c>
      <c r="H48" s="109">
        <f>COUNTIF(A23:A147,"НФ")</f>
        <v>0</v>
      </c>
      <c r="I48" s="129"/>
      <c r="J48" s="117"/>
      <c r="K48" s="111" t="s">
        <v>168</v>
      </c>
      <c r="L48" s="112">
        <f>COUNTIF(F23:F40,"2 СР")</f>
        <v>3</v>
      </c>
    </row>
    <row r="49" spans="1:12" x14ac:dyDescent="0.2">
      <c r="A49" s="103"/>
      <c r="B49" s="104"/>
      <c r="C49" s="104"/>
      <c r="D49" s="104"/>
      <c r="E49" s="114"/>
      <c r="F49" s="115"/>
      <c r="G49" s="116" t="s">
        <v>181</v>
      </c>
      <c r="H49" s="109">
        <f>COUNTIF(A23:A147,"ДСКВ")</f>
        <v>0</v>
      </c>
      <c r="I49" s="129"/>
      <c r="J49" s="117"/>
      <c r="K49" s="111" t="s">
        <v>167</v>
      </c>
      <c r="L49" s="112">
        <f>COUNTIF(F23:F41,"3 СР")</f>
        <v>0</v>
      </c>
    </row>
    <row r="50" spans="1:12" x14ac:dyDescent="0.2">
      <c r="A50" s="103"/>
      <c r="B50" s="104"/>
      <c r="C50" s="104"/>
      <c r="D50" s="104"/>
      <c r="E50" s="119"/>
      <c r="F50" s="120"/>
      <c r="G50" s="116" t="s">
        <v>182</v>
      </c>
      <c r="H50" s="109">
        <f>COUNTIF(A23:A147,"НС")</f>
        <v>0</v>
      </c>
      <c r="I50" s="164"/>
      <c r="J50" s="121"/>
      <c r="K50" s="125"/>
      <c r="L50" s="126"/>
    </row>
    <row r="51" spans="1:12" x14ac:dyDescent="0.2">
      <c r="A51" s="158"/>
      <c r="B51" s="156"/>
      <c r="C51" s="156"/>
      <c r="D51" s="157"/>
      <c r="E51" s="159"/>
      <c r="F51" s="127"/>
      <c r="G51" s="127"/>
      <c r="H51" s="128"/>
      <c r="I51" s="129"/>
      <c r="J51" s="130"/>
      <c r="K51" s="127"/>
      <c r="L51" s="122"/>
    </row>
    <row r="52" spans="1:12" ht="15.75" x14ac:dyDescent="0.2">
      <c r="A52" s="235" t="s">
        <v>50</v>
      </c>
      <c r="B52" s="231"/>
      <c r="C52" s="231"/>
      <c r="D52" s="231"/>
      <c r="E52" s="231" t="s">
        <v>51</v>
      </c>
      <c r="F52" s="231"/>
      <c r="G52" s="231"/>
      <c r="H52" s="231" t="s">
        <v>52</v>
      </c>
      <c r="I52" s="231"/>
      <c r="J52" s="231" t="s">
        <v>195</v>
      </c>
      <c r="K52" s="231"/>
      <c r="L52" s="233"/>
    </row>
    <row r="53" spans="1:12" x14ac:dyDescent="0.2">
      <c r="A53" s="238"/>
      <c r="B53" s="239"/>
      <c r="C53" s="239"/>
      <c r="D53" s="239"/>
      <c r="E53" s="239"/>
      <c r="F53" s="232"/>
      <c r="G53" s="232"/>
      <c r="H53" s="232"/>
      <c r="I53" s="232"/>
      <c r="J53" s="232"/>
      <c r="K53" s="232"/>
      <c r="L53" s="234"/>
    </row>
    <row r="54" spans="1:12" x14ac:dyDescent="0.2">
      <c r="A54" s="123"/>
      <c r="B54" s="131"/>
      <c r="C54" s="131"/>
      <c r="D54" s="131"/>
      <c r="E54" s="132"/>
      <c r="F54" s="131"/>
      <c r="G54" s="131"/>
      <c r="H54" s="128"/>
      <c r="I54" s="128"/>
      <c r="J54" s="131"/>
      <c r="K54" s="131"/>
      <c r="L54" s="124"/>
    </row>
    <row r="55" spans="1:12" x14ac:dyDescent="0.2">
      <c r="A55" s="123"/>
      <c r="B55" s="131"/>
      <c r="C55" s="131"/>
      <c r="D55" s="131"/>
      <c r="E55" s="132"/>
      <c r="F55" s="131"/>
      <c r="G55" s="131"/>
      <c r="H55" s="128"/>
      <c r="I55" s="128"/>
      <c r="J55" s="131"/>
      <c r="K55" s="131"/>
      <c r="L55" s="124"/>
    </row>
    <row r="56" spans="1:12" x14ac:dyDescent="0.2">
      <c r="A56" s="238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40"/>
    </row>
    <row r="57" spans="1:12" x14ac:dyDescent="0.2">
      <c r="A57" s="238"/>
      <c r="B57" s="239"/>
      <c r="C57" s="239"/>
      <c r="D57" s="239"/>
      <c r="E57" s="239"/>
      <c r="F57" s="241"/>
      <c r="G57" s="241"/>
      <c r="H57" s="241"/>
      <c r="I57" s="241"/>
      <c r="J57" s="241"/>
      <c r="K57" s="241"/>
      <c r="L57" s="242"/>
    </row>
    <row r="58" spans="1:12" ht="15" customHeight="1" thickBot="1" x14ac:dyDescent="0.25">
      <c r="A58" s="236"/>
      <c r="B58" s="237"/>
      <c r="C58" s="237"/>
      <c r="D58" s="237"/>
      <c r="E58" s="232" t="str">
        <f>G17</f>
        <v>ЖЕРЕБЦОВА М.С. (ВК, г. ЧИТА)</v>
      </c>
      <c r="F58" s="232"/>
      <c r="G58" s="232"/>
      <c r="H58" s="232" t="str">
        <f>G18</f>
        <v>КЛЮЧНИКОВА О.А. (ВК, г. ЧИТА)</v>
      </c>
      <c r="I58" s="232"/>
      <c r="J58" s="232" t="str">
        <f>G19</f>
        <v>ЛЕБЕДЕВ А.Ю. (ВК, г. ХАБАРОВСК)</v>
      </c>
      <c r="K58" s="232"/>
      <c r="L58" s="234"/>
    </row>
    <row r="59" spans="1:12" ht="13.5" thickTop="1" x14ac:dyDescent="0.2"/>
  </sheetData>
  <sortState ref="A23:U120">
    <sortCondition ref="A23:A120"/>
  </sortState>
  <mergeCells count="42">
    <mergeCell ref="H52:I52"/>
    <mergeCell ref="H58:I58"/>
    <mergeCell ref="J52:L52"/>
    <mergeCell ref="J58:L58"/>
    <mergeCell ref="A52:D52"/>
    <mergeCell ref="A58:D58"/>
    <mergeCell ref="E52:G52"/>
    <mergeCell ref="E58:G58"/>
    <mergeCell ref="A53:E53"/>
    <mergeCell ref="F53:L53"/>
    <mergeCell ref="A56:E56"/>
    <mergeCell ref="F56:L56"/>
    <mergeCell ref="A57:E57"/>
    <mergeCell ref="F57:L57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A1:L1"/>
    <mergeCell ref="A2:L2"/>
    <mergeCell ref="A3:L3"/>
    <mergeCell ref="A4:L4"/>
    <mergeCell ref="A6:L6"/>
    <mergeCell ref="A42:F42"/>
    <mergeCell ref="G42:L42"/>
    <mergeCell ref="I21:I22"/>
    <mergeCell ref="J21:J22"/>
    <mergeCell ref="A7:L7"/>
    <mergeCell ref="H15:L15"/>
    <mergeCell ref="H21:H22"/>
    <mergeCell ref="A8:L8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 на вр</vt:lpstr>
      <vt:lpstr>'инд г на вр'!Заголовки_для_печати</vt:lpstr>
      <vt:lpstr>'Стартовый протокол'!Заголовки_для_печати</vt:lpstr>
      <vt:lpstr>'инд г на вр'!Область_печати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2022-10-11T09:00:28Z</dcterms:modified>
</cp:coreProperties>
</file>