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3" i="98" l="1"/>
  <c r="L42" i="98"/>
  <c r="L41" i="98"/>
  <c r="L40" i="98"/>
  <c r="H40" i="98"/>
  <c r="H39" i="98" l="1"/>
  <c r="J24" i="98" l="1"/>
  <c r="J23" i="98"/>
  <c r="H43" i="98"/>
  <c r="H42" i="98"/>
  <c r="H38" i="98"/>
  <c r="H37" i="98" s="1"/>
  <c r="H41" i="98"/>
  <c r="L39" i="98"/>
  <c r="L38" i="98"/>
  <c r="L37" i="98"/>
  <c r="L36" i="98"/>
  <c r="I25" i="98"/>
  <c r="I26" i="98"/>
  <c r="I27" i="98"/>
  <c r="I28" i="98"/>
  <c r="I29" i="98"/>
  <c r="I30" i="98"/>
  <c r="I31" i="98"/>
  <c r="I32" i="98"/>
  <c r="I33" i="98"/>
  <c r="I24" i="98"/>
  <c r="J25" i="98"/>
  <c r="J26" i="98"/>
  <c r="J27" i="98"/>
  <c r="J28" i="98"/>
  <c r="J29" i="98"/>
  <c r="J30" i="98"/>
  <c r="J31" i="98"/>
  <c r="J32" i="98"/>
  <c r="J33" i="98"/>
</calcChain>
</file>

<file path=xl/sharedStrings.xml><?xml version="1.0" encoding="utf-8"?>
<sst xmlns="http://schemas.openxmlformats.org/spreadsheetml/2006/main" count="106" uniqueCount="82">
  <si>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</si>
  <si>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</si>
  <si>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</si>
  <si>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</si>
  <si>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</si>
  <si>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</si>
  <si>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</si>
  <si>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</si>
  <si>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</si>
  <si>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</si>
  <si>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</si>
  <si>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</si>
  <si>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</si>
  <si>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</si>
  <si>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</si>
  <si>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</si>
  <si>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</si>
  <si>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</si>
  <si>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</si>
  <si>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</si>
  <si>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</si>
  <si>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</si>
  <si>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</si>
  <si>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</si>
  <si>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</si>
  <si>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</si>
  <si>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</si>
  <si>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</si>
  <si>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</si>
  <si>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</si>
  <si>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</si>
  <si>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</si>
  <si>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</si>
  <si>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</si>
  <si>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</si>
  <si>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</si>
  <si>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</si>
  <si>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</si>
  <si>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</si>
  <si>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</si>
  <si>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</si>
  <si>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Новосибирская область</t>
  </si>
  <si>
    <t/>
  </si>
  <si>
    <t xml:space="preserve">НАЧАЛО ГОНКИ: 10ч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</si>
  <si>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00м</t>
    </r>
  </si>
  <si>
    <t>Температура: +16+17</t>
  </si>
  <si>
    <t>2 СР</t>
  </si>
  <si>
    <t>3 СР</t>
  </si>
  <si>
    <t>Осадки: н. дождь</t>
  </si>
  <si>
    <t>Министерство физической культуры и спорта Кемеровской области-Кузбасса</t>
  </si>
  <si>
    <t>Федерация велосипедного спорта Кемеровской области</t>
  </si>
  <si>
    <t>ДАТА ПРОВЕДЕНИЯ: 17 июля 2021 года</t>
  </si>
  <si>
    <t xml:space="preserve">ПАВЛОВ А. В. (1 КАТ., г. КЕМЕРОВО) </t>
  </si>
  <si>
    <t xml:space="preserve">ЛЫСАК А.Н. (1 КАТ., г. КЕМЕРОВО) </t>
  </si>
  <si>
    <t xml:space="preserve">СТЕПАНОВА С.Н. (ВК, г. КЕМЕРОВО) </t>
  </si>
  <si>
    <t xml:space="preserve">ПАВЛОВ А.В. (1 КАТ., г. КЕМЕРОВО) </t>
  </si>
  <si>
    <t>ЮДИНА Александра</t>
  </si>
  <si>
    <t>БИКАНОВА Руслана</t>
  </si>
  <si>
    <t>САВИЦКАЯ Анастасия</t>
  </si>
  <si>
    <t>КОРХОВА Анастасия</t>
  </si>
  <si>
    <t>ПОТАПОВА Екатерина</t>
  </si>
  <si>
    <t>ЛУЧНИКОВА Алина</t>
  </si>
  <si>
    <t>НИКОЛАЕВА Вероника</t>
  </si>
  <si>
    <t>ПОЛЯКОВА Вероника</t>
  </si>
  <si>
    <t>СОЧИЕНКО Анастасия</t>
  </si>
  <si>
    <t>ГЕРАСЬКО Полина</t>
  </si>
  <si>
    <t>НИКИФОРОВА Арина</t>
  </si>
  <si>
    <t>10 км /1</t>
  </si>
  <si>
    <t>НАЗВАНИЕ ТРАССЫ / РЕГ. НОМЕР: шоссе с ж.р. Лесная Поляна</t>
  </si>
  <si>
    <t xml:space="preserve">СУММА ПОЛОЖИТЕЛЬНЫХ ПЕРЕПАДОВ ВЫСОТЫ НА ДИСТАНЦИИ (ТС)(м): </t>
  </si>
  <si>
    <t xml:space="preserve">МАКСИМАЛЬНЫЙ ПЕРЕПАД (HD)(м): </t>
  </si>
  <si>
    <t>Влажность: 86 %</t>
  </si>
  <si>
    <t>Ветер: 1,0 км/ч (ю)</t>
  </si>
  <si>
    <t>ПЕРВЕНСТВО СИБИРСКОГО ФЕДЕРАЛЬНОГО ОКРУГА</t>
  </si>
  <si>
    <t>№ ЕКП 2021: 43500</t>
  </si>
  <si>
    <t>№ ВРВС: 0080531811Я</t>
  </si>
  <si>
    <t>МЕЖРЕГИОНАЛЬНЫЕ СОРЕВНОВАНИЯ</t>
  </si>
  <si>
    <t>Девушки 15-16 лет</t>
  </si>
  <si>
    <t>1 сп.юн.р.</t>
  </si>
  <si>
    <t>Кемеровская область</t>
  </si>
  <si>
    <t>МЕСТО ПРОВЕДЕНИЯ: г. Кемерово</t>
  </si>
  <si>
    <t>шоссе - индивидуальная гонка на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</si>
</sst>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33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33" xfId="0" applyNumberFormat="1" applyFont="1" applyBorder="1" applyAlignment="1">
      <alignment vertical="center"/>
    </xf>
    <xf numFmtId="165" fontId="5" fillId="0" borderId="3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165" fontId="9" fillId="0" borderId="4" xfId="0" applyNumberFormat="1" applyFont="1" applyFill="1" applyBorder="1" applyAlignment="1">
      <alignment horizontal="left" vertical="center"/>
    </xf>
    <xf numFmtId="165" fontId="12" fillId="0" borderId="5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165" fontId="19" fillId="0" borderId="40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18" fillId="0" borderId="40" xfId="8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left" vertical="center"/>
    </xf>
    <xf numFmtId="165" fontId="9" fillId="0" borderId="5" xfId="0" applyNumberFormat="1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113847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twoCellAnchor editAs="oneCell">
    <xdr:from>
      <xdr:col>10</xdr:col>
      <xdr:colOff>40820</xdr:colOff>
      <xdr:row>0</xdr:row>
      <xdr:rowOff>136071</xdr:rowOff>
    </xdr:from>
    <xdr:to>
      <xdr:col>11</xdr:col>
      <xdr:colOff>163285</xdr:colOff>
      <xdr:row>4</xdr:row>
      <xdr:rowOff>27215</xdr:rowOff>
    </xdr:to>
    <xdr:pic>
      <xdr:nvPicPr>
        <xdr:cNvPr id="14" name="Рисунок 13" descr="\\Desktop-iacs5bs\сшор 2 сервер\1 компьютер\логотипы все\Безымянный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2534" y="136071"/>
          <a:ext cx="1115787" cy="870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381000</xdr:colOff>
      <xdr:row>45</xdr:row>
      <xdr:rowOff>81644</xdr:rowOff>
    </xdr:from>
    <xdr:to>
      <xdr:col>10</xdr:col>
      <xdr:colOff>816429</xdr:colOff>
      <xdr:row>49</xdr:row>
      <xdr:rowOff>81643</xdr:rowOff>
    </xdr:to>
    <xdr:pic>
      <xdr:nvPicPr>
        <xdr:cNvPr id="9" name="Рисунок 8" descr="C:\Users\СШОР 2\Desktop\Павлов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43" y="9388930"/>
          <a:ext cx="1333500" cy="6531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571500</xdr:colOff>
      <xdr:row>45</xdr:row>
      <xdr:rowOff>68036</xdr:rowOff>
    </xdr:from>
    <xdr:to>
      <xdr:col>7</xdr:col>
      <xdr:colOff>587829</xdr:colOff>
      <xdr:row>49</xdr:row>
      <xdr:rowOff>78921</xdr:rowOff>
    </xdr:to>
    <xdr:pic>
      <xdr:nvPicPr>
        <xdr:cNvPr id="10" name="Рисунок 9" descr="C:\Users\СШОР 2\Desktop\Лысак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9071" y="9375322"/>
          <a:ext cx="1483179" cy="6640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81643</xdr:rowOff>
    </xdr:from>
    <xdr:to>
      <xdr:col>11</xdr:col>
      <xdr:colOff>1156606</xdr:colOff>
      <xdr:row>5</xdr:row>
      <xdr:rowOff>40822</xdr:rowOff>
    </xdr:to>
    <xdr:pic>
      <xdr:nvPicPr>
        <xdr:cNvPr id="11" name="Рисунок 10" descr="C:\Users\СШОР 2\Desktop\логотипы — копия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0786" y="81643"/>
          <a:ext cx="870856" cy="10205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2"/>
  <sheetViews>
    <sheetView tabSelected="1" view="pageBreakPreview" topLeftCell="A31" zoomScaleNormal="100" zoomScaleSheetLayoutView="100" zoomScalePageLayoutView="50" workbookViewId="0">
      <selection activeCell="A11" sqref="A11:L11"/>
    </sheetView>
  </sheetViews>
  <sheetFormatPr defaultColWidth="9.140625" defaultRowHeight="12.75" x14ac:dyDescent="0.2"/>
  <cols>
    <col min="1" max="1" width="7" style="23" customWidth="1"/>
    <col min="2" max="2" width="7" style="34" customWidth="1"/>
    <col min="3" max="3" width="12.85546875" style="34" customWidth="1"/>
    <col min="4" max="4" width="21.7109375" style="23" customWidth="1"/>
    <col min="5" max="5" width="11.7109375" style="41" customWidth="1"/>
    <col min="6" max="6" width="9" style="23" customWidth="1"/>
    <col min="7" max="7" width="22" style="23" customWidth="1"/>
    <col min="8" max="8" width="13.5703125" style="43" customWidth="1"/>
    <col min="9" max="9" width="12.28515625" style="50" customWidth="1"/>
    <col min="10" max="10" width="13.42578125" style="35" customWidth="1"/>
    <col min="11" max="11" width="14.85546875" style="23" customWidth="1"/>
    <col min="12" max="12" width="18.7109375" style="23" customWidth="1"/>
    <col min="13" max="16384" width="9.140625" style="23"/>
  </cols>
  <sheetData>
    <row r="1" spans="1:28" ht="19.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8" ht="19.5" customHeight="1" x14ac:dyDescent="0.2">
      <c r="A2" s="162" t="s">
        <v>49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28" ht="19.5" customHeight="1" x14ac:dyDescent="0.2">
      <c r="A3" s="162" t="s">
        <v>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28" ht="19.5" customHeight="1" x14ac:dyDescent="0.2">
      <c r="A4" s="162" t="s">
        <v>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6" customHeight="1" x14ac:dyDescent="0.2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28" s="24" customFormat="1" ht="28.5" x14ac:dyDescent="0.2">
      <c r="A6" s="163" t="s">
        <v>76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5"/>
      <c r="N6" s="25"/>
      <c r="O6" s="25"/>
      <c r="P6" s="25"/>
      <c r="Q6" s="25"/>
      <c r="R6" s="25"/>
      <c r="S6" s="25"/>
      <c r="T6" s="25"/>
      <c r="U6" s="25"/>
    </row>
    <row r="7" spans="1:28" s="24" customFormat="1" ht="18" customHeight="1" x14ac:dyDescent="0.2">
      <c r="A7" s="139" t="s">
        <v>17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28" s="24" customFormat="1" ht="20.25" customHeight="1" thickBot="1" x14ac:dyDescent="0.25">
      <c r="A8" s="162" t="s">
        <v>73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28" ht="19.5" customHeight="1" thickTop="1" x14ac:dyDescent="0.2">
      <c r="A9" s="140" t="s">
        <v>22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2"/>
    </row>
    <row r="10" spans="1:28" s="59" customFormat="1" ht="18" customHeight="1" x14ac:dyDescent="0.2">
      <c r="A10" s="143" t="s">
        <v>81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1:28" ht="19.5" customHeight="1" x14ac:dyDescent="0.2">
      <c r="A11" s="143" t="s">
        <v>77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</row>
    <row r="12" spans="1:28" ht="5.25" customHeight="1" x14ac:dyDescent="0.2">
      <c r="A12" s="153" t="s">
        <v>42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28" ht="15.75" x14ac:dyDescent="0.2">
      <c r="A13" s="149" t="s">
        <v>80</v>
      </c>
      <c r="B13" s="150"/>
      <c r="C13" s="150"/>
      <c r="D13" s="150"/>
      <c r="E13" s="19"/>
      <c r="F13" s="1"/>
      <c r="G13" s="77" t="s">
        <v>43</v>
      </c>
      <c r="H13" s="60"/>
      <c r="I13" s="44"/>
      <c r="J13" s="12"/>
      <c r="K13" s="99"/>
      <c r="L13" s="100" t="s">
        <v>75</v>
      </c>
    </row>
    <row r="14" spans="1:28" ht="15.75" x14ac:dyDescent="0.2">
      <c r="A14" s="151" t="s">
        <v>51</v>
      </c>
      <c r="B14" s="152"/>
      <c r="C14" s="152"/>
      <c r="D14" s="152"/>
      <c r="E14" s="20"/>
      <c r="F14" s="2"/>
      <c r="G14" s="78" t="s">
        <v>44</v>
      </c>
      <c r="H14" s="61"/>
      <c r="I14" s="45"/>
      <c r="J14" s="13"/>
      <c r="K14" s="97"/>
      <c r="L14" s="98" t="s">
        <v>74</v>
      </c>
    </row>
    <row r="15" spans="1:28" ht="15" x14ac:dyDescent="0.2">
      <c r="A15" s="159" t="s">
        <v>10</v>
      </c>
      <c r="B15" s="160"/>
      <c r="C15" s="160"/>
      <c r="D15" s="160"/>
      <c r="E15" s="160"/>
      <c r="F15" s="160"/>
      <c r="G15" s="161"/>
      <c r="H15" s="156" t="s">
        <v>1</v>
      </c>
      <c r="I15" s="157"/>
      <c r="J15" s="157"/>
      <c r="K15" s="157"/>
      <c r="L15" s="158"/>
    </row>
    <row r="16" spans="1:28" ht="15" x14ac:dyDescent="0.2">
      <c r="A16" s="26" t="s">
        <v>18</v>
      </c>
      <c r="B16" s="27"/>
      <c r="C16" s="27"/>
      <c r="D16" s="28"/>
      <c r="E16" s="4" t="s">
        <v>42</v>
      </c>
      <c r="F16" s="28"/>
      <c r="G16" s="4"/>
      <c r="H16" s="146" t="s">
        <v>68</v>
      </c>
      <c r="I16" s="147"/>
      <c r="J16" s="147"/>
      <c r="K16" s="147"/>
      <c r="L16" s="148"/>
    </row>
    <row r="17" spans="1:12" ht="15" x14ac:dyDescent="0.2">
      <c r="A17" s="26" t="s">
        <v>19</v>
      </c>
      <c r="B17" s="27"/>
      <c r="C17" s="27"/>
      <c r="D17" s="4"/>
      <c r="E17" s="21"/>
      <c r="F17" s="28"/>
      <c r="G17" s="4" t="s">
        <v>53</v>
      </c>
      <c r="H17" s="146" t="s">
        <v>70</v>
      </c>
      <c r="I17" s="147"/>
      <c r="J17" s="147"/>
      <c r="K17" s="147"/>
      <c r="L17" s="148"/>
    </row>
    <row r="18" spans="1:12" ht="15" x14ac:dyDescent="0.2">
      <c r="A18" s="26" t="s">
        <v>20</v>
      </c>
      <c r="B18" s="27"/>
      <c r="C18" s="27"/>
      <c r="D18" s="4"/>
      <c r="E18" s="21"/>
      <c r="F18" s="28"/>
      <c r="G18" s="4" t="s">
        <v>52</v>
      </c>
      <c r="H18" s="146" t="s">
        <v>69</v>
      </c>
      <c r="I18" s="147"/>
      <c r="J18" s="147"/>
      <c r="K18" s="147"/>
      <c r="L18" s="148"/>
    </row>
    <row r="19" spans="1:12" ht="16.5" thickBot="1" x14ac:dyDescent="0.25">
      <c r="A19" s="26" t="s">
        <v>16</v>
      </c>
      <c r="B19" s="5"/>
      <c r="C19" s="5"/>
      <c r="D19" s="3"/>
      <c r="E19" s="63"/>
      <c r="F19" s="3"/>
      <c r="G19" s="4" t="s">
        <v>54</v>
      </c>
      <c r="H19" s="86" t="s">
        <v>38</v>
      </c>
      <c r="I19" s="87"/>
      <c r="J19" s="88"/>
      <c r="K19" s="89">
        <v>10</v>
      </c>
      <c r="L19" s="90" t="s">
        <v>67</v>
      </c>
    </row>
    <row r="20" spans="1:12" ht="5.25" customHeight="1" thickTop="1" thickBot="1" x14ac:dyDescent="0.25">
      <c r="A20" s="9"/>
      <c r="B20" s="8"/>
      <c r="C20" s="8"/>
      <c r="D20" s="7"/>
      <c r="E20" s="22"/>
      <c r="F20" s="7"/>
      <c r="G20" s="7"/>
      <c r="H20" s="42"/>
      <c r="I20" s="46"/>
      <c r="J20" s="14"/>
      <c r="K20" s="7"/>
      <c r="L20" s="10"/>
    </row>
    <row r="21" spans="1:12" s="29" customFormat="1" ht="21" customHeight="1" thickTop="1" x14ac:dyDescent="0.2">
      <c r="A21" s="164" t="s">
        <v>7</v>
      </c>
      <c r="B21" s="136" t="s">
        <v>13</v>
      </c>
      <c r="C21" s="136" t="s">
        <v>37</v>
      </c>
      <c r="D21" s="136" t="s">
        <v>2</v>
      </c>
      <c r="E21" s="166" t="s">
        <v>36</v>
      </c>
      <c r="F21" s="136" t="s">
        <v>9</v>
      </c>
      <c r="G21" s="136" t="s">
        <v>14</v>
      </c>
      <c r="H21" s="119" t="s">
        <v>8</v>
      </c>
      <c r="I21" s="119" t="s">
        <v>26</v>
      </c>
      <c r="J21" s="121" t="s">
        <v>23</v>
      </c>
      <c r="K21" s="123" t="s">
        <v>25</v>
      </c>
      <c r="L21" s="129" t="s">
        <v>15</v>
      </c>
    </row>
    <row r="22" spans="1:12" s="29" customFormat="1" ht="13.5" customHeight="1" x14ac:dyDescent="0.2">
      <c r="A22" s="165"/>
      <c r="B22" s="137"/>
      <c r="C22" s="137"/>
      <c r="D22" s="137"/>
      <c r="E22" s="167"/>
      <c r="F22" s="137"/>
      <c r="G22" s="137"/>
      <c r="H22" s="120"/>
      <c r="I22" s="120"/>
      <c r="J22" s="122"/>
      <c r="K22" s="124"/>
      <c r="L22" s="130"/>
    </row>
    <row r="23" spans="1:12" ht="21.75" customHeight="1" x14ac:dyDescent="0.2">
      <c r="A23" s="66">
        <v>1</v>
      </c>
      <c r="B23" s="67">
        <v>94</v>
      </c>
      <c r="C23" s="68"/>
      <c r="D23" s="69" t="s">
        <v>56</v>
      </c>
      <c r="E23" s="70">
        <v>39223</v>
      </c>
      <c r="F23" s="71" t="s">
        <v>46</v>
      </c>
      <c r="G23" s="113" t="s">
        <v>79</v>
      </c>
      <c r="H23" s="76">
        <v>1.3010648148148148E-2</v>
      </c>
      <c r="I23" s="75" t="s">
        <v>42</v>
      </c>
      <c r="J23" s="72">
        <f>IFERROR($K$19*3600/(HOUR(H23)*3600+MINUTE(H23)*60+SECOND(H23)),"")</f>
        <v>32.028469750889677</v>
      </c>
      <c r="K23" s="67"/>
      <c r="L23" s="73"/>
    </row>
    <row r="24" spans="1:12" ht="21.75" customHeight="1" x14ac:dyDescent="0.2">
      <c r="A24" s="74">
        <v>2</v>
      </c>
      <c r="B24" s="67">
        <v>43</v>
      </c>
      <c r="C24" s="68"/>
      <c r="D24" s="69" t="s">
        <v>57</v>
      </c>
      <c r="E24" s="70">
        <v>38425</v>
      </c>
      <c r="F24" s="71" t="s">
        <v>46</v>
      </c>
      <c r="G24" s="113" t="s">
        <v>79</v>
      </c>
      <c r="H24" s="76">
        <v>1.3838657407407409E-2</v>
      </c>
      <c r="I24" s="75">
        <f>H24-$H$23</f>
        <v>8.2800925925926097E-4</v>
      </c>
      <c r="J24" s="72">
        <f>IFERROR($K$19*3600/(HOUR(H24)*3600+MINUTE(H24)*60+SECOND(H24)),"")</f>
        <v>30.100334448160535</v>
      </c>
      <c r="K24" s="67"/>
      <c r="L24" s="73"/>
    </row>
    <row r="25" spans="1:12" ht="21.75" customHeight="1" x14ac:dyDescent="0.2">
      <c r="A25" s="66">
        <v>3</v>
      </c>
      <c r="B25" s="67">
        <v>96</v>
      </c>
      <c r="C25" s="68"/>
      <c r="D25" s="69" t="s">
        <v>58</v>
      </c>
      <c r="E25" s="70">
        <v>39077</v>
      </c>
      <c r="F25" s="71" t="s">
        <v>47</v>
      </c>
      <c r="G25" s="113" t="s">
        <v>41</v>
      </c>
      <c r="H25" s="76">
        <v>1.3936226851851851E-2</v>
      </c>
      <c r="I25" s="75">
        <f t="shared" ref="I25:I33" si="0">H25-$H$23</f>
        <v>9.2557870370370277E-4</v>
      </c>
      <c r="J25" s="72">
        <f t="shared" ref="J25:J33" si="1">IFERROR($K$19*3600/(HOUR(H25)*3600+MINUTE(H25)*60+SECOND(H25)),"")</f>
        <v>29.900332225913623</v>
      </c>
      <c r="K25" s="67"/>
      <c r="L25" s="73"/>
    </row>
    <row r="26" spans="1:12" ht="21.75" customHeight="1" x14ac:dyDescent="0.2">
      <c r="A26" s="74">
        <v>4</v>
      </c>
      <c r="B26" s="67">
        <v>95</v>
      </c>
      <c r="C26" s="68"/>
      <c r="D26" s="69" t="s">
        <v>59</v>
      </c>
      <c r="E26" s="70">
        <v>38901</v>
      </c>
      <c r="F26" s="71" t="s">
        <v>46</v>
      </c>
      <c r="G26" s="113" t="s">
        <v>79</v>
      </c>
      <c r="H26" s="76">
        <v>1.4253935185185184E-2</v>
      </c>
      <c r="I26" s="75">
        <f t="shared" si="0"/>
        <v>1.2432870370370358E-3</v>
      </c>
      <c r="J26" s="72">
        <f t="shared" si="1"/>
        <v>29.220779220779221</v>
      </c>
      <c r="K26" s="67"/>
      <c r="L26" s="73"/>
    </row>
    <row r="27" spans="1:12" ht="21.75" customHeight="1" x14ac:dyDescent="0.2">
      <c r="A27" s="66">
        <v>5</v>
      </c>
      <c r="B27" s="67">
        <v>32</v>
      </c>
      <c r="C27" s="68"/>
      <c r="D27" s="69" t="s">
        <v>60</v>
      </c>
      <c r="E27" s="70">
        <v>38649</v>
      </c>
      <c r="F27" s="71" t="s">
        <v>46</v>
      </c>
      <c r="G27" s="113" t="s">
        <v>79</v>
      </c>
      <c r="H27" s="76">
        <v>1.4490046296296294E-2</v>
      </c>
      <c r="I27" s="75">
        <f t="shared" si="0"/>
        <v>1.4793981481481464E-3</v>
      </c>
      <c r="J27" s="72">
        <f t="shared" si="1"/>
        <v>28.753993610223642</v>
      </c>
      <c r="K27" s="67"/>
      <c r="L27" s="73"/>
    </row>
    <row r="28" spans="1:12" ht="21.75" customHeight="1" x14ac:dyDescent="0.2">
      <c r="A28" s="74">
        <v>6</v>
      </c>
      <c r="B28" s="67">
        <v>31</v>
      </c>
      <c r="C28" s="68"/>
      <c r="D28" s="69" t="s">
        <v>61</v>
      </c>
      <c r="E28" s="70">
        <v>39065</v>
      </c>
      <c r="F28" s="71" t="s">
        <v>78</v>
      </c>
      <c r="G28" s="113" t="s">
        <v>41</v>
      </c>
      <c r="H28" s="76">
        <v>1.4675578703703703E-2</v>
      </c>
      <c r="I28" s="75">
        <f t="shared" si="0"/>
        <v>1.6649305555555549E-3</v>
      </c>
      <c r="J28" s="72">
        <f t="shared" si="1"/>
        <v>28.391167192429023</v>
      </c>
      <c r="K28" s="67"/>
      <c r="L28" s="73"/>
    </row>
    <row r="29" spans="1:12" ht="21.75" customHeight="1" x14ac:dyDescent="0.2">
      <c r="A29" s="66">
        <v>7</v>
      </c>
      <c r="B29" s="67">
        <v>76</v>
      </c>
      <c r="C29" s="68"/>
      <c r="D29" s="69" t="s">
        <v>62</v>
      </c>
      <c r="E29" s="70">
        <v>38901</v>
      </c>
      <c r="F29" s="71"/>
      <c r="G29" s="113" t="s">
        <v>41</v>
      </c>
      <c r="H29" s="76">
        <v>1.5109606481481483E-2</v>
      </c>
      <c r="I29" s="75">
        <f t="shared" si="0"/>
        <v>2.0989583333333346E-3</v>
      </c>
      <c r="J29" s="72">
        <f t="shared" si="1"/>
        <v>27.586206896551722</v>
      </c>
      <c r="K29" s="67"/>
      <c r="L29" s="73"/>
    </row>
    <row r="30" spans="1:12" ht="21.75" customHeight="1" x14ac:dyDescent="0.2">
      <c r="A30" s="74">
        <v>8</v>
      </c>
      <c r="B30" s="67">
        <v>40</v>
      </c>
      <c r="C30" s="68"/>
      <c r="D30" s="69" t="s">
        <v>63</v>
      </c>
      <c r="E30" s="70">
        <v>38639</v>
      </c>
      <c r="F30" s="71" t="s">
        <v>46</v>
      </c>
      <c r="G30" s="113" t="s">
        <v>41</v>
      </c>
      <c r="H30" s="76">
        <v>1.5594444444444444E-2</v>
      </c>
      <c r="I30" s="75">
        <f t="shared" si="0"/>
        <v>2.5837962962962958E-3</v>
      </c>
      <c r="J30" s="72">
        <f t="shared" si="1"/>
        <v>26.726057906458799</v>
      </c>
      <c r="K30" s="67"/>
      <c r="L30" s="73"/>
    </row>
    <row r="31" spans="1:12" ht="21.75" customHeight="1" x14ac:dyDescent="0.2">
      <c r="A31" s="66">
        <v>9</v>
      </c>
      <c r="B31" s="67">
        <v>11</v>
      </c>
      <c r="C31" s="68"/>
      <c r="D31" s="69" t="s">
        <v>64</v>
      </c>
      <c r="E31" s="70">
        <v>39069</v>
      </c>
      <c r="F31" s="71" t="s">
        <v>78</v>
      </c>
      <c r="G31" s="113" t="s">
        <v>41</v>
      </c>
      <c r="H31" s="76">
        <v>1.664513888888889E-2</v>
      </c>
      <c r="I31" s="75">
        <f t="shared" si="0"/>
        <v>3.634490740740742E-3</v>
      </c>
      <c r="J31" s="72">
        <f t="shared" si="1"/>
        <v>25.034770514603615</v>
      </c>
      <c r="K31" s="67"/>
      <c r="L31" s="73"/>
    </row>
    <row r="32" spans="1:12" ht="21.75" customHeight="1" x14ac:dyDescent="0.2">
      <c r="A32" s="74">
        <v>10</v>
      </c>
      <c r="B32" s="67">
        <v>10</v>
      </c>
      <c r="C32" s="68"/>
      <c r="D32" s="69" t="s">
        <v>65</v>
      </c>
      <c r="E32" s="70">
        <v>38835</v>
      </c>
      <c r="F32" s="71" t="s">
        <v>78</v>
      </c>
      <c r="G32" s="113" t="s">
        <v>41</v>
      </c>
      <c r="H32" s="76">
        <v>1.7000694444444447E-2</v>
      </c>
      <c r="I32" s="75">
        <f t="shared" si="0"/>
        <v>3.9900462962962988E-3</v>
      </c>
      <c r="J32" s="72">
        <f t="shared" si="1"/>
        <v>24.506466984343092</v>
      </c>
      <c r="K32" s="67"/>
      <c r="L32" s="73"/>
    </row>
    <row r="33" spans="1:12" ht="21.75" customHeight="1" thickBot="1" x14ac:dyDescent="0.25">
      <c r="A33" s="103">
        <v>11</v>
      </c>
      <c r="B33" s="104">
        <v>121</v>
      </c>
      <c r="C33" s="105"/>
      <c r="D33" s="106" t="s">
        <v>66</v>
      </c>
      <c r="E33" s="107">
        <v>39052</v>
      </c>
      <c r="F33" s="108" t="s">
        <v>78</v>
      </c>
      <c r="G33" s="114" t="s">
        <v>79</v>
      </c>
      <c r="H33" s="109">
        <v>1.7067013888888889E-2</v>
      </c>
      <c r="I33" s="110">
        <f t="shared" si="0"/>
        <v>4.0563657407407406E-3</v>
      </c>
      <c r="J33" s="111">
        <f t="shared" si="1"/>
        <v>24.406779661016948</v>
      </c>
      <c r="K33" s="104"/>
      <c r="L33" s="112"/>
    </row>
    <row r="34" spans="1:12" ht="6" customHeight="1" thickTop="1" thickBot="1" x14ac:dyDescent="0.25">
      <c r="A34" s="65"/>
      <c r="B34" s="51"/>
      <c r="C34" s="51"/>
      <c r="D34" s="52"/>
      <c r="E34" s="53"/>
      <c r="F34" s="54"/>
      <c r="G34" s="55"/>
      <c r="H34" s="56"/>
      <c r="I34" s="57"/>
      <c r="J34" s="30"/>
      <c r="K34" s="58"/>
      <c r="L34" s="58"/>
    </row>
    <row r="35" spans="1:12" ht="15.75" thickTop="1" x14ac:dyDescent="0.2">
      <c r="A35" s="138" t="s">
        <v>5</v>
      </c>
      <c r="B35" s="131"/>
      <c r="C35" s="131"/>
      <c r="D35" s="131"/>
      <c r="E35" s="64"/>
      <c r="F35" s="64"/>
      <c r="G35" s="131" t="s">
        <v>6</v>
      </c>
      <c r="H35" s="131"/>
      <c r="I35" s="131"/>
      <c r="J35" s="131"/>
      <c r="K35" s="131"/>
      <c r="L35" s="132"/>
    </row>
    <row r="36" spans="1:12" x14ac:dyDescent="0.2">
      <c r="A36" s="91" t="s">
        <v>45</v>
      </c>
      <c r="B36" s="92"/>
      <c r="C36" s="93"/>
      <c r="D36" s="3"/>
      <c r="E36" s="37"/>
      <c r="F36" s="31"/>
      <c r="G36" s="82" t="s">
        <v>34</v>
      </c>
      <c r="H36" s="83">
        <v>2</v>
      </c>
      <c r="I36" s="47"/>
      <c r="J36" s="16"/>
      <c r="K36" s="79" t="s">
        <v>32</v>
      </c>
      <c r="L36" s="80">
        <f>COUNTIF(F23:F33,"ЗМС")</f>
        <v>0</v>
      </c>
    </row>
    <row r="37" spans="1:12" x14ac:dyDescent="0.2">
      <c r="A37" s="91" t="s">
        <v>71</v>
      </c>
      <c r="B37" s="92"/>
      <c r="C37" s="94"/>
      <c r="D37" s="92"/>
      <c r="E37" s="38"/>
      <c r="F37" s="32"/>
      <c r="G37" s="84" t="s">
        <v>27</v>
      </c>
      <c r="H37" s="85">
        <f>H38+H43</f>
        <v>11</v>
      </c>
      <c r="I37" s="48"/>
      <c r="J37" s="17"/>
      <c r="K37" s="79" t="s">
        <v>21</v>
      </c>
      <c r="L37" s="80">
        <f>COUNTIF(F23:F33,"МСМК")</f>
        <v>0</v>
      </c>
    </row>
    <row r="38" spans="1:12" x14ac:dyDescent="0.2">
      <c r="A38" s="91" t="s">
        <v>48</v>
      </c>
      <c r="B38" s="92"/>
      <c r="C38" s="95"/>
      <c r="D38" s="92"/>
      <c r="E38" s="38"/>
      <c r="F38" s="32"/>
      <c r="G38" s="84" t="s">
        <v>28</v>
      </c>
      <c r="H38" s="85">
        <f>H39+H40+H42</f>
        <v>11</v>
      </c>
      <c r="I38" s="48"/>
      <c r="J38" s="17"/>
      <c r="K38" s="79" t="s">
        <v>24</v>
      </c>
      <c r="L38" s="80">
        <f>COUNTIF(F23:F33,"МС")</f>
        <v>0</v>
      </c>
    </row>
    <row r="39" spans="1:12" x14ac:dyDescent="0.2">
      <c r="A39" s="91" t="s">
        <v>72</v>
      </c>
      <c r="B39" s="92"/>
      <c r="C39" s="95"/>
      <c r="D39" s="92"/>
      <c r="E39" s="38"/>
      <c r="F39" s="32"/>
      <c r="G39" s="84" t="s">
        <v>29</v>
      </c>
      <c r="H39" s="85">
        <f>COUNT(A23:A33)</f>
        <v>11</v>
      </c>
      <c r="I39" s="48"/>
      <c r="J39" s="17"/>
      <c r="K39" s="79" t="s">
        <v>33</v>
      </c>
      <c r="L39" s="80">
        <f>COUNTIF(F23:F33,"КМС")</f>
        <v>0</v>
      </c>
    </row>
    <row r="40" spans="1:12" x14ac:dyDescent="0.2">
      <c r="A40" s="91"/>
      <c r="B40" s="92"/>
      <c r="C40" s="95"/>
      <c r="D40" s="92"/>
      <c r="E40" s="38"/>
      <c r="F40" s="32"/>
      <c r="G40" s="84" t="s">
        <v>30</v>
      </c>
      <c r="H40" s="85">
        <f>COUNTIF(A23:A33,"НФ")</f>
        <v>0</v>
      </c>
      <c r="I40" s="48"/>
      <c r="J40" s="17"/>
      <c r="K40" s="79" t="s">
        <v>39</v>
      </c>
      <c r="L40" s="80">
        <f>COUNTIF(F23:F34,"1 СР")</f>
        <v>0</v>
      </c>
    </row>
    <row r="41" spans="1:12" x14ac:dyDescent="0.2">
      <c r="A41" s="91"/>
      <c r="B41" s="92"/>
      <c r="C41" s="92"/>
      <c r="D41" s="96"/>
      <c r="G41" s="79" t="s">
        <v>40</v>
      </c>
      <c r="H41" s="83">
        <f>COUNTIF(A23:A33,"ЛИМ")</f>
        <v>0</v>
      </c>
      <c r="I41" s="48"/>
      <c r="J41" s="17"/>
      <c r="K41" s="81" t="s">
        <v>46</v>
      </c>
      <c r="L41" s="80">
        <f>COUNTIF(F23:F33,"2 СР")</f>
        <v>5</v>
      </c>
    </row>
    <row r="42" spans="1:12" x14ac:dyDescent="0.2">
      <c r="A42" s="11"/>
      <c r="B42" s="3"/>
      <c r="C42" s="3"/>
      <c r="D42" s="3"/>
      <c r="E42" s="38"/>
      <c r="F42" s="32"/>
      <c r="G42" s="84" t="s">
        <v>35</v>
      </c>
      <c r="H42" s="85">
        <f>COUNTIF(A23:A33,"ДСКВ")</f>
        <v>0</v>
      </c>
      <c r="I42" s="48"/>
      <c r="J42" s="17"/>
      <c r="K42" s="81" t="s">
        <v>47</v>
      </c>
      <c r="L42" s="80">
        <f>COUNTIF(F23:F33,"3 СР")</f>
        <v>1</v>
      </c>
    </row>
    <row r="43" spans="1:12" x14ac:dyDescent="0.2">
      <c r="A43" s="11"/>
      <c r="B43" s="3"/>
      <c r="C43" s="3"/>
      <c r="D43" s="3"/>
      <c r="E43" s="39"/>
      <c r="F43" s="33"/>
      <c r="G43" s="84" t="s">
        <v>31</v>
      </c>
      <c r="H43" s="85">
        <f>COUNTIF(A23:A33,"НС")</f>
        <v>0</v>
      </c>
      <c r="I43" s="49"/>
      <c r="J43" s="18"/>
      <c r="K43" s="81" t="s">
        <v>78</v>
      </c>
      <c r="L43" s="80">
        <f>COUNTIF(F23:F37,"1 сп.юн.р.")</f>
        <v>4</v>
      </c>
    </row>
    <row r="44" spans="1:12" ht="4.5" customHeight="1" x14ac:dyDescent="0.2">
      <c r="A44" s="11"/>
      <c r="B44" s="5"/>
      <c r="C44" s="5"/>
      <c r="D44" s="3"/>
      <c r="E44" s="21"/>
      <c r="L44" s="6"/>
    </row>
    <row r="45" spans="1:12" ht="15.75" x14ac:dyDescent="0.2">
      <c r="A45" s="133" t="s">
        <v>3</v>
      </c>
      <c r="B45" s="134"/>
      <c r="C45" s="134"/>
      <c r="D45" s="134"/>
      <c r="E45" s="134"/>
      <c r="F45" s="15"/>
      <c r="G45" s="134" t="s">
        <v>12</v>
      </c>
      <c r="H45" s="134"/>
      <c r="I45" s="134" t="s">
        <v>4</v>
      </c>
      <c r="J45" s="134"/>
      <c r="K45" s="134"/>
      <c r="L45" s="135"/>
    </row>
    <row r="46" spans="1:12" x14ac:dyDescent="0.2">
      <c r="A46" s="125"/>
      <c r="B46" s="126"/>
      <c r="C46" s="126"/>
      <c r="D46" s="126"/>
      <c r="E46" s="126"/>
      <c r="F46" s="127"/>
      <c r="G46" s="127"/>
      <c r="H46" s="127"/>
      <c r="I46" s="127"/>
      <c r="J46" s="127"/>
      <c r="K46" s="127"/>
      <c r="L46" s="128"/>
    </row>
    <row r="47" spans="1:12" x14ac:dyDescent="0.2">
      <c r="A47" s="101"/>
      <c r="B47" s="102"/>
      <c r="C47" s="102"/>
      <c r="D47" s="102"/>
      <c r="E47" s="40"/>
      <c r="F47" s="102"/>
      <c r="G47" s="102"/>
      <c r="I47" s="43"/>
      <c r="J47" s="102"/>
      <c r="K47" s="102"/>
      <c r="L47" s="62"/>
    </row>
    <row r="48" spans="1:12" x14ac:dyDescent="0.2">
      <c r="A48" s="101"/>
      <c r="B48" s="102"/>
      <c r="C48" s="102"/>
      <c r="D48" s="102"/>
      <c r="E48" s="40"/>
      <c r="F48" s="102"/>
      <c r="G48" s="102"/>
      <c r="I48" s="43"/>
      <c r="J48" s="102"/>
      <c r="K48" s="102"/>
      <c r="L48" s="62"/>
    </row>
    <row r="49" spans="1:12" x14ac:dyDescent="0.2">
      <c r="A49" s="101"/>
      <c r="B49" s="102"/>
      <c r="C49" s="102"/>
      <c r="D49" s="102"/>
      <c r="E49" s="40"/>
      <c r="F49" s="102"/>
      <c r="G49" s="102"/>
      <c r="I49" s="43"/>
      <c r="J49" s="102"/>
      <c r="K49" s="102"/>
      <c r="L49" s="62"/>
    </row>
    <row r="50" spans="1:12" x14ac:dyDescent="0.2">
      <c r="A50" s="101"/>
      <c r="B50" s="102"/>
      <c r="C50" s="102"/>
      <c r="D50" s="102"/>
      <c r="E50" s="40"/>
      <c r="F50" s="102"/>
      <c r="G50" s="102"/>
      <c r="I50" s="43"/>
      <c r="J50" s="102"/>
      <c r="K50" s="102"/>
      <c r="L50" s="62"/>
    </row>
    <row r="51" spans="1:12" ht="16.5" thickBot="1" x14ac:dyDescent="0.25">
      <c r="A51" s="115" t="s">
        <v>42</v>
      </c>
      <c r="B51" s="116"/>
      <c r="C51" s="116"/>
      <c r="D51" s="116"/>
      <c r="E51" s="116"/>
      <c r="F51" s="36"/>
      <c r="G51" s="117" t="s">
        <v>53</v>
      </c>
      <c r="H51" s="117"/>
      <c r="I51" s="117" t="s">
        <v>55</v>
      </c>
      <c r="J51" s="117"/>
      <c r="K51" s="117"/>
      <c r="L51" s="118"/>
    </row>
    <row r="52" spans="1:12" ht="13.5" thickTop="1" x14ac:dyDescent="0.2"/>
  </sheetData>
  <sortState ref="B23:H30">
    <sortCondition ref="H23:H30"/>
  </sortState>
  <mergeCells count="41">
    <mergeCell ref="G21:G22"/>
    <mergeCell ref="A21:A22"/>
    <mergeCell ref="B21:B22"/>
    <mergeCell ref="C21:C22"/>
    <mergeCell ref="D21:D22"/>
    <mergeCell ref="E21:E22"/>
    <mergeCell ref="A1:L1"/>
    <mergeCell ref="A2:L2"/>
    <mergeCell ref="A3:L3"/>
    <mergeCell ref="A4:L4"/>
    <mergeCell ref="A8:L8"/>
    <mergeCell ref="A5:L5"/>
    <mergeCell ref="A6:L6"/>
    <mergeCell ref="A7:L7"/>
    <mergeCell ref="A9:L9"/>
    <mergeCell ref="A10:L10"/>
    <mergeCell ref="A11:L11"/>
    <mergeCell ref="H18:L18"/>
    <mergeCell ref="A13:D13"/>
    <mergeCell ref="A14:D14"/>
    <mergeCell ref="A12:L12"/>
    <mergeCell ref="H15:L15"/>
    <mergeCell ref="H16:L16"/>
    <mergeCell ref="H17:L17"/>
    <mergeCell ref="A15:G15"/>
    <mergeCell ref="A51:E51"/>
    <mergeCell ref="G51:H51"/>
    <mergeCell ref="I51:L51"/>
    <mergeCell ref="H21:H22"/>
    <mergeCell ref="I21:I22"/>
    <mergeCell ref="J21:J22"/>
    <mergeCell ref="K21:K22"/>
    <mergeCell ref="A46:E46"/>
    <mergeCell ref="F46:L46"/>
    <mergeCell ref="L21:L22"/>
    <mergeCell ref="G35:L35"/>
    <mergeCell ref="A45:E45"/>
    <mergeCell ref="G45:H45"/>
    <mergeCell ref="I45:L45"/>
    <mergeCell ref="F21:F22"/>
    <mergeCell ref="A35:D35"/>
  </mergeCells>
  <conditionalFormatting sqref="G42:G43 G39:G40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2021-07-27T04:54:20Z</cp:lastPrinted>
  <dcterms:created xsi:type="dcterms:W3CDTF">1996-10-08T23:32:33Z</dcterms:created>
  <dcterms:modified xsi:type="dcterms:W3CDTF">2021-07-27T15:03:39Z</dcterms:modified>
</cp:coreProperties>
</file>