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многодн гонка" sheetId="83" r:id="rId1"/>
  </sheets>
  <definedNames>
    <definedName name="_xlnm.Print_Titles" localSheetId="0">'многодн гонка'!$21:$22</definedName>
    <definedName name="_xlnm.Print_Area" localSheetId="0">'многодн гонка'!$A$1:$T$94</definedName>
  </definedNames>
  <calcPr calcId="152511"/>
</workbook>
</file>

<file path=xl/calcChain.xml><?xml version="1.0" encoding="utf-8"?>
<calcChain xmlns="http://schemas.openxmlformats.org/spreadsheetml/2006/main">
  <c r="J86" i="83" l="1"/>
  <c r="J85" i="83"/>
  <c r="J84" i="83"/>
  <c r="J83" i="83"/>
  <c r="J82" i="83"/>
  <c r="Q94" i="83"/>
  <c r="K94" i="83"/>
  <c r="G94" i="83"/>
  <c r="T85" i="83"/>
  <c r="T84" i="83"/>
  <c r="T83" i="83"/>
  <c r="T82" i="83"/>
  <c r="T81" i="83"/>
  <c r="J81" i="83"/>
  <c r="J80" i="83" s="1"/>
  <c r="T80" i="83"/>
  <c r="T79" i="83"/>
  <c r="P23" i="83"/>
  <c r="Q23" i="83" s="1"/>
  <c r="R23" i="83" l="1"/>
  <c r="P24" i="83" l="1"/>
  <c r="P25" i="83"/>
  <c r="P26" i="83"/>
  <c r="P27" i="83"/>
  <c r="P28" i="83"/>
  <c r="P29" i="83"/>
  <c r="P30" i="83"/>
  <c r="P31" i="83"/>
  <c r="P32" i="83"/>
  <c r="P33" i="83"/>
  <c r="P34" i="83"/>
  <c r="P35" i="83"/>
  <c r="P36" i="83"/>
  <c r="P37" i="83"/>
  <c r="P38" i="83"/>
  <c r="P39" i="83"/>
  <c r="P40" i="83"/>
  <c r="P41" i="83"/>
  <c r="P42" i="83"/>
  <c r="P43" i="83"/>
  <c r="P44" i="83"/>
  <c r="P45" i="83"/>
  <c r="P46" i="83"/>
  <c r="P47" i="83"/>
  <c r="P48" i="83"/>
  <c r="P49" i="83"/>
  <c r="Q49" i="83" l="1"/>
  <c r="R49" i="83"/>
  <c r="R47" i="83"/>
  <c r="Q47" i="83"/>
  <c r="R45" i="83"/>
  <c r="Q45" i="83"/>
  <c r="R43" i="83"/>
  <c r="Q43" i="83"/>
  <c r="R41" i="83"/>
  <c r="Q41" i="83"/>
  <c r="Q39" i="83"/>
  <c r="R39" i="83"/>
  <c r="R37" i="83"/>
  <c r="Q37" i="83"/>
  <c r="R35" i="83"/>
  <c r="Q35" i="83"/>
  <c r="R33" i="83"/>
  <c r="Q33" i="83"/>
  <c r="R31" i="83"/>
  <c r="Q31" i="83"/>
  <c r="R29" i="83"/>
  <c r="Q29" i="83"/>
  <c r="R27" i="83"/>
  <c r="Q27" i="83"/>
  <c r="R25" i="83"/>
  <c r="Q25" i="83"/>
  <c r="R48" i="83"/>
  <c r="Q48" i="83"/>
  <c r="Q46" i="83"/>
  <c r="R46" i="83"/>
  <c r="Q44" i="83"/>
  <c r="R44" i="83"/>
  <c r="Q42" i="83"/>
  <c r="R42" i="83"/>
  <c r="R40" i="83"/>
  <c r="Q40" i="83"/>
  <c r="R38" i="83"/>
  <c r="Q38" i="83"/>
  <c r="R36" i="83"/>
  <c r="Q36" i="83"/>
  <c r="R34" i="83"/>
  <c r="Q34" i="83"/>
  <c r="Q32" i="83"/>
  <c r="R32" i="83"/>
  <c r="R30" i="83"/>
  <c r="Q30" i="83"/>
  <c r="R28" i="83"/>
  <c r="Q28" i="83"/>
  <c r="R26" i="83"/>
  <c r="Q26" i="83"/>
  <c r="Q24" i="83"/>
  <c r="R24" i="83"/>
</calcChain>
</file>

<file path=xl/sharedStrings.xml><?xml version="1.0" encoding="utf-8"?>
<sst xmlns="http://schemas.openxmlformats.org/spreadsheetml/2006/main" count="324" uniqueCount="185">
  <si>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</si>
  <si>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</si>
  <si>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</si>
  <si>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</si>
  <si>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</si>
  <si>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</si>
  <si>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</si>
  <si>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ГОД РОЖД.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</si>
  <si>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</si>
  <si>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</si>
  <si>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</si>
  <si>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</si>
  <si>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</si>
  <si>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</si>
  <si>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</si>
  <si>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</si>
  <si>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</si>
  <si>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</si>
  <si>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Самарская область</t>
  </si>
  <si>
    <t>Свердловская область</t>
  </si>
  <si>
    <t>Удмуртская Республика</t>
  </si>
  <si>
    <t xml:space="preserve">САДРОВ Е.В. (1К, г. ИЖЕВСК) </t>
  </si>
  <si>
    <t>Федерация велосипедного спорта Удмуртской Республики</t>
  </si>
  <si>
    <t>по велосипедному спорту</t>
  </si>
  <si>
    <t>Министерство по физической культуре, спорту и молодежной политике Удмуртской Республики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</si>
  <si>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</si>
  <si>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</si>
  <si>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</si>
  <si>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</si>
  <si>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</si>
  <si>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</si>
  <si>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</si>
  <si>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</si>
  <si>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</si>
  <si>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Московская область</t>
  </si>
  <si>
    <t>КОЛЕСНИКОВ Максим</t>
  </si>
  <si>
    <t>НАГОВИЦЫН Вадим</t>
  </si>
  <si>
    <t>ХУСАИНОВ Ильфат</t>
  </si>
  <si>
    <t>КАРАВАЕВ Александр</t>
  </si>
  <si>
    <t>САННИКОВ Илья</t>
  </si>
  <si>
    <t>КАЛИНИН Роман</t>
  </si>
  <si>
    <t>Иркутская область</t>
  </si>
  <si>
    <t>Тюменская область</t>
  </si>
  <si>
    <t>НАЧАЛО ГОНКИ:</t>
  </si>
  <si>
    <t>ОКОНЧАНИЕ ГОНКИ:</t>
  </si>
  <si>
    <t>РЕЗУЛЬТАТ НА ЭТАПАХ</t>
  </si>
  <si>
    <t>1 этап</t>
  </si>
  <si>
    <t>2 этап</t>
  </si>
  <si>
    <t>3 этап</t>
  </si>
  <si>
    <t>4 этап</t>
  </si>
  <si>
    <t>НФ</t>
  </si>
  <si>
    <t>Республика Башкортостан</t>
  </si>
  <si>
    <t>100 913 314 43</t>
  </si>
  <si>
    <t>РАХИМОВ Нурислам</t>
  </si>
  <si>
    <t>100 539 146 04</t>
  </si>
  <si>
    <t>ХОМЯКОВ Артемий</t>
  </si>
  <si>
    <t>100 800 361 95</t>
  </si>
  <si>
    <t>СМЕТАНИН Владимир</t>
  </si>
  <si>
    <t>100 539 139 94</t>
  </si>
  <si>
    <t>ГАБДУЛЛИН Тимур</t>
  </si>
  <si>
    <t>100 769 481 61</t>
  </si>
  <si>
    <t>ЯВЕНКОВ Александр</t>
  </si>
  <si>
    <t>ШТИН Валерий</t>
  </si>
  <si>
    <t>МЕРТВИЩЕВ Аскольд</t>
  </si>
  <si>
    <t>ГУТОВСКИЙ Владислав</t>
  </si>
  <si>
    <t>ТЕЛЕГИН Никита</t>
  </si>
  <si>
    <t>СУТЯГИН Кирилл</t>
  </si>
  <si>
    <t>НИКИШИН Денис</t>
  </si>
  <si>
    <t xml:space="preserve">ШИРКОВСКИЙ Николай </t>
  </si>
  <si>
    <t>ЧЕРНЫШЕВ Михаил</t>
  </si>
  <si>
    <t>ШАКИРОВ Роман</t>
  </si>
  <si>
    <t>Ленинградская область</t>
  </si>
  <si>
    <t>ЕРМАКОВ Роман</t>
  </si>
  <si>
    <t>АНИСИМОВ Иван</t>
  </si>
  <si>
    <t>ОРЕХОВ Максим</t>
  </si>
  <si>
    <t>ВАСИЛЬЕВ Никита</t>
  </si>
  <si>
    <t>МИЛЛЕР Кирилл</t>
  </si>
  <si>
    <t>ЗОЗУЛЯ Кирилл</t>
  </si>
  <si>
    <t>БАДИГИН Александр</t>
  </si>
  <si>
    <t>САМОЙЛОВ Даниил</t>
  </si>
  <si>
    <t>100 540 160 48</t>
  </si>
  <si>
    <t>100 634 465 69</t>
  </si>
  <si>
    <t>100 608 923 38</t>
  </si>
  <si>
    <t>100 914 181 37</t>
  </si>
  <si>
    <t>100 914 107 60</t>
  </si>
  <si>
    <t>100 914 093 46</t>
  </si>
  <si>
    <t>ЕСИК Ертемий</t>
  </si>
  <si>
    <t>КОНДРАТЬЕВ Артем</t>
  </si>
  <si>
    <t>ТРУБЕЦКОЙ Арсений</t>
  </si>
  <si>
    <t>РОСЛЯКОВ Владислав</t>
  </si>
  <si>
    <t>МАЛИНОВСКИЙ Никита</t>
  </si>
  <si>
    <t>ДМИТРИЕВ Иван</t>
  </si>
  <si>
    <t>100 360 916 60</t>
  </si>
  <si>
    <t>100 545 933 01</t>
  </si>
  <si>
    <t>100 536 522 96</t>
  </si>
  <si>
    <t>100 894 590 40</t>
  </si>
  <si>
    <t>ДОКУЧАЕВ Михаил</t>
  </si>
  <si>
    <t>ЗАКИРОВ Тимур</t>
  </si>
  <si>
    <t>САЛОМАТОВ Семен</t>
  </si>
  <si>
    <t>100 884 664 08</t>
  </si>
  <si>
    <t>100 360 690 28</t>
  </si>
  <si>
    <t>100 360 507 39</t>
  </si>
  <si>
    <t>100 602 693 16</t>
  </si>
  <si>
    <t>100 360 528 60</t>
  </si>
  <si>
    <t>100 892 523 10</t>
  </si>
  <si>
    <t>ВАСИЛЬЕВ Павел</t>
  </si>
  <si>
    <t>100 349 780 79</t>
  </si>
  <si>
    <t>100 553 110 00</t>
  </si>
  <si>
    <t>100 825 333 41</t>
  </si>
  <si>
    <t>100 776 893 04</t>
  </si>
  <si>
    <t>100 850 166 42</t>
  </si>
  <si>
    <t>ПОДБЕЛЛО Иван</t>
  </si>
  <si>
    <t>МАМЕТОВ Данил</t>
  </si>
  <si>
    <t>100 927 792 68</t>
  </si>
  <si>
    <t>100 948 056 59</t>
  </si>
  <si>
    <t>100 889 472 63</t>
  </si>
  <si>
    <t>100 360 607 42</t>
  </si>
  <si>
    <t>100 575 348 25</t>
  </si>
  <si>
    <t>100 360 609 44</t>
  </si>
  <si>
    <t>100 654 910 47</t>
  </si>
  <si>
    <t>100 802 562 65</t>
  </si>
  <si>
    <t>100 949 416 61</t>
  </si>
  <si>
    <t>100 360 658 93</t>
  </si>
  <si>
    <t>100 540 159 47</t>
  </si>
  <si>
    <t>РЫБАКОВ Арсений</t>
  </si>
  <si>
    <t>ПАЛАГИЧЕВ Иван</t>
  </si>
  <si>
    <t>БЕЛЯНИН Андрей</t>
  </si>
  <si>
    <t>БЕРЕЗУЦКИЙ Никита</t>
  </si>
  <si>
    <t>100 360 485 17</t>
  </si>
  <si>
    <t>100 360 281 07</t>
  </si>
  <si>
    <t>100 881 115 48</t>
  </si>
  <si>
    <t>100 360 793 34</t>
  </si>
  <si>
    <t>100 499 163 82</t>
  </si>
  <si>
    <t>Кемеровская область</t>
  </si>
  <si>
    <t>ВАКУЛИН Игорь</t>
  </si>
  <si>
    <t>ГРЯЗНОВ Денис</t>
  </si>
  <si>
    <t>100 765 182 30</t>
  </si>
  <si>
    <t>100 919 560 81</t>
  </si>
  <si>
    <t>ЕМЕЛЬЯНОВ Лев</t>
  </si>
  <si>
    <t>ЗИМАРИН Матвей</t>
  </si>
  <si>
    <t>САВИН Савелий</t>
  </si>
  <si>
    <t>100 773 051 42</t>
  </si>
  <si>
    <t>100 550 960 81</t>
  </si>
  <si>
    <t>100 555 800 71</t>
  </si>
  <si>
    <t>ЩЕЛЧКОВ Александр</t>
  </si>
  <si>
    <t>100 360 834 75</t>
  </si>
  <si>
    <t>100 626 362 17</t>
  </si>
  <si>
    <t>100 536 882 68</t>
  </si>
  <si>
    <t>ВЕДМИДЪ Георгий</t>
  </si>
  <si>
    <t>БОРОДИН Максим</t>
  </si>
  <si>
    <t>100 619 573 18</t>
  </si>
  <si>
    <t>100 914 169 25</t>
  </si>
  <si>
    <t>НЕВСТРУЕВ Данил</t>
  </si>
  <si>
    <t xml:space="preserve">ХАРИН В.В. (ВК, г. ИЖЕВСК) </t>
  </si>
  <si>
    <t>100 774 790 35</t>
  </si>
  <si>
    <t>100 935 632 51</t>
  </si>
  <si>
    <t>ПЕРВЕНСТВО РОССИИ</t>
  </si>
  <si>
    <t>Юниоры 17-18 лет</t>
  </si>
  <si>
    <t>СУДЬЯ НА ФИНИШЕ</t>
  </si>
  <si>
    <t xml:space="preserve">ВЕДЕРНИКОВ М.Г. (ВК, г. ИЖЕВСК) </t>
  </si>
  <si>
    <t>№ ВРВС: 0080671811Я</t>
  </si>
  <si>
    <t>№ ЕКП 2021: 32506</t>
  </si>
  <si>
    <t>ОБЩАЯ ПРОТЯЖЕННОСТЬ / ЭТАПОВ</t>
  </si>
  <si>
    <t>1 СР</t>
  </si>
  <si>
    <t>Санкт-Петербург</t>
  </si>
  <si>
    <t>Москва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</si>
  <si>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</si>
  <si>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</si>
  <si>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</si>
  <si>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</si>
  <si>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</si>
  <si>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</si>
  <si>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</si>
  <si>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</si>
  <si>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</si>
  <si>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</si>
  <si>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</si>
  <si>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</si>
  <si>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</si>
  <si>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шоссе - многодневная гонка</t>
  </si>
  <si>
    <t>МАКСИМАЛЬНЫЙ ПЕРЕПАД (HD):</t>
  </si>
  <si>
    <t>СУММА ПЕРЕПАДОВ (ТС):</t>
  </si>
  <si>
    <r>
      <t>МЕСТО ПРОВЕДЕНИЯ:</t>
    </r>
    <r>
      <rPr>
        <sz val="11"/>
        <rFont val="Calibri"/>
        <family val="2"/>
        <charset val="204"/>
      </rPr>
      <t xml:space="preserve"> г. ИЖЕВСК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</si>
  <si>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02 - 06 АВГУСТА 2021 ГОДА</t>
    </r>
  </si>
  <si>
    <t>ЗДЕРИХИН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</si>
</sst>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00"/>
    <numFmt numFmtId="166" formatCode="0&quot; км&quot;"/>
    <numFmt numFmtId="167" formatCode="h:mm:ss.0"/>
  </numFmts>
  <fonts count="4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5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29" applyNumberFormat="0" applyAlignment="0" applyProtection="0"/>
    <xf numFmtId="0" fontId="34" fillId="8" borderId="30" applyNumberFormat="0" applyAlignment="0" applyProtection="0"/>
    <xf numFmtId="0" fontId="35" fillId="8" borderId="29" applyNumberFormat="0" applyAlignment="0" applyProtection="0"/>
    <xf numFmtId="0" fontId="36" fillId="0" borderId="31" applyNumberFormat="0" applyFill="0" applyAlignment="0" applyProtection="0"/>
    <xf numFmtId="0" fontId="37" fillId="9" borderId="3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3" applyNumberFormat="0" applyFill="0" applyAlignment="0" applyProtection="0"/>
    <xf numFmtId="0" fontId="4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5">
    <xf numFmtId="0" fontId="0" fillId="0" borderId="0" xfId="0"/>
    <xf numFmtId="0" fontId="10" fillId="0" borderId="0" xfId="2" applyFont="1" applyBorder="1" applyAlignment="1">
      <alignment vertical="center"/>
    </xf>
    <xf numFmtId="0" fontId="18" fillId="0" borderId="2" xfId="2" applyFont="1" applyBorder="1" applyAlignment="1">
      <alignment horizontal="center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10" fillId="0" borderId="10" xfId="2" applyFont="1" applyBorder="1" applyAlignment="1">
      <alignment vertical="center"/>
    </xf>
    <xf numFmtId="0" fontId="18" fillId="0" borderId="5" xfId="2" applyFont="1" applyFill="1" applyBorder="1" applyAlignment="1">
      <alignment horizontal="right" vertical="center"/>
    </xf>
    <xf numFmtId="0" fontId="10" fillId="0" borderId="5" xfId="2" applyFont="1" applyBorder="1" applyAlignment="1">
      <alignment vertical="center"/>
    </xf>
    <xf numFmtId="0" fontId="21" fillId="0" borderId="1" xfId="2" applyFont="1" applyFill="1" applyBorder="1" applyAlignment="1">
      <alignment horizontal="center" vertical="center"/>
    </xf>
    <xf numFmtId="0" fontId="24" fillId="0" borderId="1" xfId="13" applyFont="1" applyFill="1" applyBorder="1" applyAlignment="1">
      <alignment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/>
    </xf>
    <xf numFmtId="49" fontId="18" fillId="0" borderId="0" xfId="2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6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0" fontId="45" fillId="0" borderId="1" xfId="0" applyNumberFormat="1" applyFont="1" applyFill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7" fillId="0" borderId="2" xfId="0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4" fontId="23" fillId="0" borderId="1" xfId="8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/>
    </xf>
    <xf numFmtId="0" fontId="18" fillId="0" borderId="12" xfId="2" applyFont="1" applyBorder="1" applyAlignment="1">
      <alignment horizontal="left" vertical="center"/>
    </xf>
    <xf numFmtId="49" fontId="18" fillId="0" borderId="2" xfId="2" applyNumberFormat="1" applyFont="1" applyBorder="1" applyAlignment="1">
      <alignment horizontal="right" vertical="center"/>
    </xf>
    <xf numFmtId="0" fontId="10" fillId="0" borderId="24" xfId="2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1" fontId="18" fillId="0" borderId="5" xfId="2" applyNumberFormat="1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1" fontId="10" fillId="0" borderId="2" xfId="2" applyNumberFormat="1" applyFont="1" applyBorder="1" applyAlignment="1">
      <alignment horizontal="center" vertical="center"/>
    </xf>
    <xf numFmtId="49" fontId="18" fillId="0" borderId="2" xfId="2" applyNumberFormat="1" applyFont="1" applyBorder="1" applyAlignment="1">
      <alignment vertical="center"/>
    </xf>
    <xf numFmtId="1" fontId="18" fillId="0" borderId="2" xfId="2" applyNumberFormat="1" applyFont="1" applyBorder="1" applyAlignment="1">
      <alignment horizontal="center" vertical="center"/>
    </xf>
    <xf numFmtId="1" fontId="18" fillId="0" borderId="0" xfId="2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0" fontId="10" fillId="0" borderId="25" xfId="2" applyFont="1" applyBorder="1" applyAlignment="1">
      <alignment vertical="center"/>
    </xf>
    <xf numFmtId="0" fontId="10" fillId="0" borderId="6" xfId="0" applyNumberFormat="1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49" fontId="18" fillId="0" borderId="5" xfId="2" applyNumberFormat="1" applyFont="1" applyBorder="1" applyAlignment="1">
      <alignment horizontal="left" vertical="center"/>
    </xf>
    <xf numFmtId="1" fontId="10" fillId="0" borderId="5" xfId="2" applyNumberFormat="1" applyFont="1" applyBorder="1" applyAlignment="1">
      <alignment horizontal="center" vertical="center"/>
    </xf>
    <xf numFmtId="46" fontId="11" fillId="0" borderId="5" xfId="2" applyNumberFormat="1" applyFont="1" applyBorder="1" applyAlignment="1">
      <alignment vertical="center"/>
    </xf>
    <xf numFmtId="21" fontId="18" fillId="0" borderId="5" xfId="2" applyNumberFormat="1" applyFont="1" applyBorder="1" applyAlignment="1">
      <alignment vertical="center"/>
    </xf>
    <xf numFmtId="49" fontId="18" fillId="0" borderId="5" xfId="2" applyNumberFormat="1" applyFont="1" applyBorder="1" applyAlignment="1">
      <alignment vertical="center"/>
    </xf>
    <xf numFmtId="0" fontId="17" fillId="2" borderId="35" xfId="2" applyFont="1" applyFill="1" applyBorder="1" applyAlignment="1">
      <alignment vertical="center"/>
    </xf>
    <xf numFmtId="0" fontId="17" fillId="2" borderId="36" xfId="2" applyFont="1" applyFill="1" applyBorder="1" applyAlignment="1">
      <alignment vertical="center"/>
    </xf>
    <xf numFmtId="0" fontId="20" fillId="2" borderId="5" xfId="2" applyFont="1" applyFill="1" applyBorder="1" applyAlignment="1">
      <alignment vertical="center"/>
    </xf>
    <xf numFmtId="0" fontId="20" fillId="2" borderId="17" xfId="2" applyFont="1" applyFill="1" applyBorder="1" applyAlignment="1">
      <alignment vertical="center"/>
    </xf>
    <xf numFmtId="46" fontId="11" fillId="0" borderId="0" xfId="2" applyNumberFormat="1" applyFont="1" applyBorder="1" applyAlignment="1">
      <alignment vertical="center"/>
    </xf>
    <xf numFmtId="9" fontId="18" fillId="0" borderId="0" xfId="2" applyNumberFormat="1" applyFont="1" applyBorder="1" applyAlignment="1">
      <alignment horizontal="right" vertical="center"/>
    </xf>
    <xf numFmtId="1" fontId="10" fillId="0" borderId="0" xfId="2" applyNumberFormat="1" applyFont="1" applyBorder="1" applyAlignment="1">
      <alignment horizontal="center" vertical="center"/>
    </xf>
    <xf numFmtId="0" fontId="18" fillId="0" borderId="0" xfId="2" applyFont="1" applyBorder="1" applyAlignment="1">
      <alignment horizontal="right" vertical="center"/>
    </xf>
    <xf numFmtId="0" fontId="16" fillId="0" borderId="40" xfId="2" applyFont="1" applyFill="1" applyBorder="1" applyAlignment="1">
      <alignment horizontal="center" vertical="center" wrapText="1"/>
    </xf>
    <xf numFmtId="0" fontId="21" fillId="0" borderId="41" xfId="2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4" fillId="0" borderId="41" xfId="13" applyFont="1" applyFill="1" applyBorder="1" applyAlignment="1">
      <alignment vertical="center" wrapText="1"/>
    </xf>
    <xf numFmtId="14" fontId="23" fillId="0" borderId="41" xfId="8" applyNumberFormat="1" applyFont="1" applyFill="1" applyBorder="1" applyAlignment="1">
      <alignment horizontal="center" vertical="center" wrapText="1"/>
    </xf>
    <xf numFmtId="164" fontId="21" fillId="0" borderId="41" xfId="0" applyNumberFormat="1" applyFont="1" applyFill="1" applyBorder="1" applyAlignment="1">
      <alignment horizontal="center" vertical="center" wrapText="1"/>
    </xf>
    <xf numFmtId="167" fontId="21" fillId="0" borderId="41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 vertical="center"/>
    </xf>
    <xf numFmtId="165" fontId="21" fillId="0" borderId="41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 applyProtection="1">
      <alignment horizontal="center" vertical="center"/>
    </xf>
    <xf numFmtId="0" fontId="21" fillId="0" borderId="42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8" fillId="0" borderId="21" xfId="2" applyFont="1" applyBorder="1" applyAlignment="1">
      <alignment horizontal="right" vertical="center"/>
    </xf>
    <xf numFmtId="0" fontId="17" fillId="0" borderId="43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8" fillId="0" borderId="22" xfId="0" applyNumberFormat="1" applyFont="1" applyFill="1" applyBorder="1" applyAlignment="1">
      <alignment horizontal="right" vertical="center"/>
    </xf>
    <xf numFmtId="0" fontId="23" fillId="0" borderId="1" xfId="8" applyFont="1" applyFill="1" applyBorder="1" applyAlignment="1">
      <alignment horizontal="center" vertical="center" wrapText="1"/>
    </xf>
    <xf numFmtId="0" fontId="23" fillId="0" borderId="41" xfId="8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38" xfId="3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3" fillId="0" borderId="21" xfId="8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20" fillId="2" borderId="16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526676</xdr:colOff>
      <xdr:row>0</xdr:row>
      <xdr:rowOff>176894</xdr:rowOff>
    </xdr:from>
    <xdr:to>
      <xdr:col>19</xdr:col>
      <xdr:colOff>762712</xdr:colOff>
      <xdr:row>3</xdr:row>
      <xdr:rowOff>119119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8526" y="176894"/>
          <a:ext cx="1154518" cy="739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678844</xdr:colOff>
      <xdr:row>3</xdr:row>
      <xdr:rowOff>148557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631344" cy="93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V95"/>
  <sheetViews>
    <sheetView tabSelected="1" view="pageBreakPreview" topLeftCell="A37" zoomScale="70" zoomScaleNormal="90" zoomScaleSheetLayoutView="70" workbookViewId="0">
      <selection activeCell="Q61" sqref="Q61"/>
    </sheetView>
  </sheetViews>
  <sheetFormatPr defaultRowHeight="12.75" x14ac:dyDescent="0.2"/>
  <cols>
    <col min="1" max="1" width="7" style="15" customWidth="1"/>
    <col min="2" max="2" width="7.28515625" style="28" bestFit="1" customWidth="1"/>
    <col min="3" max="3" width="16.5703125" style="28" customWidth="1"/>
    <col min="4" max="4" width="26.42578125" style="15" customWidth="1"/>
    <col min="5" max="5" width="11.140625" style="15" customWidth="1"/>
    <col min="6" max="6" width="7.85546875" style="15" bestFit="1" customWidth="1"/>
    <col min="7" max="7" width="30.85546875" style="15" customWidth="1"/>
    <col min="8" max="8" width="19.42578125" style="15" customWidth="1"/>
    <col min="9" max="9" width="5" style="15" customWidth="1"/>
    <col min="10" max="10" width="13" style="15" customWidth="1"/>
    <col min="11" max="11" width="5.140625" style="15" customWidth="1"/>
    <col min="12" max="12" width="12.5703125" style="15" customWidth="1"/>
    <col min="13" max="13" width="5.85546875" style="15" customWidth="1"/>
    <col min="14" max="14" width="13.85546875" style="15" customWidth="1"/>
    <col min="15" max="15" width="5.85546875" style="15" customWidth="1"/>
    <col min="16" max="16" width="14.5703125" style="15" customWidth="1"/>
    <col min="17" max="17" width="13.140625" style="15" customWidth="1"/>
    <col min="18" max="18" width="12.28515625" style="15" customWidth="1"/>
    <col min="19" max="19" width="13.85546875" style="15" customWidth="1"/>
    <col min="20" max="20" width="15.85546875" style="15" customWidth="1"/>
    <col min="21" max="21" width="18.28515625" style="15" customWidth="1"/>
    <col min="22" max="16384" width="9.140625" style="15"/>
  </cols>
  <sheetData>
    <row r="1" spans="1:20" ht="20.25" customHeight="1" x14ac:dyDescent="0.2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21" x14ac:dyDescent="0.2">
      <c r="A2" s="128" t="s">
        <v>24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21" x14ac:dyDescent="0.2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20" ht="21" x14ac:dyDescent="0.2">
      <c r="A4" s="128" t="s">
        <v>22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</row>
    <row r="5" spans="1:20" ht="5.25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1:20" s="16" customFormat="1" ht="28.5" x14ac:dyDescent="0.2">
      <c r="A6" s="134" t="s">
        <v>156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 spans="1:20" s="16" customFormat="1" ht="19.5" customHeight="1" x14ac:dyDescent="0.2">
      <c r="A7" s="135" t="s">
        <v>23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 s="16" customFormat="1" ht="4.5" customHeight="1" thickBot="1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ht="19.5" customHeight="1" thickTop="1" x14ac:dyDescent="0.2">
      <c r="A9" s="136" t="s">
        <v>32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</row>
    <row r="10" spans="1:20" ht="18" customHeight="1" x14ac:dyDescent="0.2">
      <c r="A10" s="139" t="s">
        <v>179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1"/>
    </row>
    <row r="11" spans="1:20" ht="19.5" customHeight="1" x14ac:dyDescent="0.2">
      <c r="A11" s="139" t="s">
        <v>157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1"/>
    </row>
    <row r="12" spans="1:20" ht="15.75" x14ac:dyDescent="0.2">
      <c r="A12" s="14" t="s">
        <v>182</v>
      </c>
      <c r="B12" s="17"/>
      <c r="C12" s="17"/>
      <c r="D12" s="18"/>
      <c r="E12" s="19"/>
      <c r="F12" s="19"/>
      <c r="G12" s="20" t="s">
        <v>43</v>
      </c>
      <c r="H12" s="19"/>
      <c r="I12" s="19"/>
      <c r="J12" s="19"/>
      <c r="K12" s="19"/>
      <c r="L12" s="19"/>
      <c r="M12" s="19"/>
      <c r="N12" s="19"/>
      <c r="O12" s="19"/>
      <c r="P12" s="19"/>
      <c r="Q12" s="21"/>
      <c r="R12" s="21"/>
      <c r="S12" s="63"/>
      <c r="T12" s="3" t="s">
        <v>160</v>
      </c>
    </row>
    <row r="13" spans="1:20" ht="15.75" x14ac:dyDescent="0.2">
      <c r="A13" s="22" t="s">
        <v>183</v>
      </c>
      <c r="B13" s="23"/>
      <c r="C13" s="23"/>
      <c r="D13" s="24"/>
      <c r="E13" s="24"/>
      <c r="F13" s="24"/>
      <c r="G13" s="25" t="s">
        <v>44</v>
      </c>
      <c r="H13" s="24"/>
      <c r="I13" s="24"/>
      <c r="J13" s="24"/>
      <c r="K13" s="24"/>
      <c r="L13" s="24"/>
      <c r="M13" s="24"/>
      <c r="N13" s="24"/>
      <c r="O13" s="24"/>
      <c r="P13" s="24"/>
      <c r="Q13" s="26"/>
      <c r="R13" s="26"/>
      <c r="S13" s="4"/>
      <c r="T13" s="5" t="s">
        <v>161</v>
      </c>
    </row>
    <row r="14" spans="1:20" ht="7.5" customHeight="1" x14ac:dyDescent="0.2">
      <c r="A14" s="27"/>
      <c r="D14" s="29"/>
      <c r="Q14" s="30"/>
      <c r="R14" s="30"/>
      <c r="S14" s="30"/>
      <c r="T14" s="31"/>
    </row>
    <row r="15" spans="1:20" ht="15" x14ac:dyDescent="0.2">
      <c r="A15" s="144" t="s">
        <v>10</v>
      </c>
      <c r="B15" s="145"/>
      <c r="C15" s="145"/>
      <c r="D15" s="145"/>
      <c r="E15" s="145"/>
      <c r="F15" s="145"/>
      <c r="G15" s="146"/>
      <c r="H15" s="147" t="s">
        <v>1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8"/>
    </row>
    <row r="16" spans="1:20" ht="15" x14ac:dyDescent="0.2">
      <c r="A16" s="32" t="s">
        <v>26</v>
      </c>
      <c r="B16" s="33"/>
      <c r="C16" s="33"/>
      <c r="D16" s="34"/>
      <c r="E16" s="35"/>
      <c r="F16" s="34"/>
      <c r="G16" s="36"/>
      <c r="H16" s="37"/>
      <c r="I16" s="38"/>
      <c r="J16" s="38"/>
      <c r="K16" s="38"/>
      <c r="L16" s="38"/>
      <c r="M16" s="38"/>
      <c r="N16" s="38"/>
      <c r="O16" s="38"/>
      <c r="P16" s="38"/>
      <c r="Q16" s="39"/>
      <c r="R16" s="39"/>
      <c r="S16" s="67"/>
      <c r="T16" s="40"/>
    </row>
    <row r="17" spans="1:21" ht="15" x14ac:dyDescent="0.2">
      <c r="A17" s="32" t="s">
        <v>27</v>
      </c>
      <c r="B17" s="67"/>
      <c r="C17" s="67"/>
      <c r="D17" s="41"/>
      <c r="E17" s="39"/>
      <c r="F17" s="41"/>
      <c r="G17" s="7" t="s">
        <v>153</v>
      </c>
      <c r="H17" s="37" t="s">
        <v>180</v>
      </c>
      <c r="I17" s="38"/>
      <c r="J17" s="38"/>
      <c r="K17" s="38"/>
      <c r="L17" s="38"/>
      <c r="M17" s="38"/>
      <c r="N17" s="38"/>
      <c r="O17" s="38"/>
      <c r="P17" s="38"/>
      <c r="Q17" s="39"/>
      <c r="R17" s="39"/>
      <c r="S17" s="67"/>
      <c r="T17" s="42"/>
    </row>
    <row r="18" spans="1:21" ht="15" x14ac:dyDescent="0.2">
      <c r="A18" s="43" t="s">
        <v>28</v>
      </c>
      <c r="B18" s="33"/>
      <c r="C18" s="33"/>
      <c r="D18" s="39"/>
      <c r="E18" s="35"/>
      <c r="F18" s="34"/>
      <c r="G18" s="44" t="s">
        <v>21</v>
      </c>
      <c r="H18" s="37" t="s">
        <v>181</v>
      </c>
      <c r="I18" s="38"/>
      <c r="J18" s="38"/>
      <c r="K18" s="38"/>
      <c r="L18" s="38"/>
      <c r="M18" s="38"/>
      <c r="N18" s="38"/>
      <c r="O18" s="38"/>
      <c r="P18" s="38"/>
      <c r="Q18" s="39"/>
      <c r="R18" s="39"/>
      <c r="S18" s="67"/>
      <c r="T18" s="42"/>
    </row>
    <row r="19" spans="1:21" ht="15.75" thickBot="1" x14ac:dyDescent="0.25">
      <c r="A19" s="110" t="s">
        <v>29</v>
      </c>
      <c r="B19" s="111"/>
      <c r="C19" s="111"/>
      <c r="D19" s="112"/>
      <c r="E19" s="112"/>
      <c r="F19" s="113"/>
      <c r="G19" s="114" t="s">
        <v>159</v>
      </c>
      <c r="H19" s="115" t="s">
        <v>162</v>
      </c>
      <c r="I19" s="116"/>
      <c r="J19" s="116"/>
      <c r="K19" s="116"/>
      <c r="L19" s="116"/>
      <c r="M19" s="116"/>
      <c r="N19" s="116"/>
      <c r="O19" s="116"/>
      <c r="P19" s="116"/>
      <c r="Q19" s="112"/>
      <c r="R19" s="111">
        <v>375</v>
      </c>
      <c r="S19" s="111"/>
      <c r="T19" s="117">
        <v>4</v>
      </c>
    </row>
    <row r="20" spans="1:21" ht="7.5" customHeight="1" thickTop="1" thickBot="1" x14ac:dyDescent="0.25">
      <c r="A20" s="27"/>
      <c r="T20" s="45"/>
    </row>
    <row r="21" spans="1:21" s="46" customFormat="1" ht="25.5" customHeight="1" thickTop="1" x14ac:dyDescent="0.2">
      <c r="A21" s="142" t="s">
        <v>6</v>
      </c>
      <c r="B21" s="125" t="s">
        <v>13</v>
      </c>
      <c r="C21" s="125" t="s">
        <v>25</v>
      </c>
      <c r="D21" s="125" t="s">
        <v>2</v>
      </c>
      <c r="E21" s="125" t="s">
        <v>7</v>
      </c>
      <c r="F21" s="125" t="s">
        <v>9</v>
      </c>
      <c r="G21" s="125" t="s">
        <v>14</v>
      </c>
      <c r="H21" s="125" t="s">
        <v>45</v>
      </c>
      <c r="I21" s="125"/>
      <c r="J21" s="125"/>
      <c r="K21" s="125"/>
      <c r="L21" s="125"/>
      <c r="M21" s="125"/>
      <c r="N21" s="125"/>
      <c r="O21" s="125"/>
      <c r="P21" s="125" t="s">
        <v>8</v>
      </c>
      <c r="Q21" s="125" t="s">
        <v>31</v>
      </c>
      <c r="R21" s="125" t="s">
        <v>30</v>
      </c>
      <c r="S21" s="126" t="s">
        <v>33</v>
      </c>
      <c r="T21" s="122" t="s">
        <v>15</v>
      </c>
    </row>
    <row r="22" spans="1:21" s="46" customFormat="1" ht="14.25" customHeight="1" x14ac:dyDescent="0.2">
      <c r="A22" s="143"/>
      <c r="B22" s="124"/>
      <c r="C22" s="124"/>
      <c r="D22" s="124"/>
      <c r="E22" s="124"/>
      <c r="F22" s="124"/>
      <c r="G22" s="124"/>
      <c r="H22" s="124" t="s">
        <v>46</v>
      </c>
      <c r="I22" s="124"/>
      <c r="J22" s="124" t="s">
        <v>47</v>
      </c>
      <c r="K22" s="124"/>
      <c r="L22" s="124" t="s">
        <v>48</v>
      </c>
      <c r="M22" s="124"/>
      <c r="N22" s="124" t="s">
        <v>49</v>
      </c>
      <c r="O22" s="124"/>
      <c r="P22" s="124"/>
      <c r="Q22" s="124"/>
      <c r="R22" s="124"/>
      <c r="S22" s="127"/>
      <c r="T22" s="123"/>
    </row>
    <row r="23" spans="1:21" s="54" customFormat="1" ht="30" customHeight="1" x14ac:dyDescent="0.2">
      <c r="A23" s="11">
        <v>1</v>
      </c>
      <c r="B23" s="9">
        <v>28</v>
      </c>
      <c r="C23" s="47" t="s">
        <v>54</v>
      </c>
      <c r="D23" s="10" t="s">
        <v>55</v>
      </c>
      <c r="E23" s="68">
        <v>37947</v>
      </c>
      <c r="F23" s="48" t="s">
        <v>16</v>
      </c>
      <c r="G23" s="118" t="s">
        <v>51</v>
      </c>
      <c r="H23" s="49">
        <v>0.14728009259259259</v>
      </c>
      <c r="I23" s="50">
        <v>4</v>
      </c>
      <c r="J23" s="49">
        <v>0.13196759259259258</v>
      </c>
      <c r="K23" s="50">
        <v>19</v>
      </c>
      <c r="L23" s="49">
        <v>2.2438657407407407E-2</v>
      </c>
      <c r="M23" s="50">
        <v>1</v>
      </c>
      <c r="N23" s="49">
        <v>0.12399305555555555</v>
      </c>
      <c r="O23" s="50">
        <v>5</v>
      </c>
      <c r="P23" s="49">
        <f>SUM(H23,J23,L23,N23)</f>
        <v>0.42567939814814815</v>
      </c>
      <c r="Q23" s="70">
        <f>P23-$P$23</f>
        <v>0</v>
      </c>
      <c r="R23" s="69">
        <f>IFERROR($R$19*3600/(HOUR(P23)*3600+MINUTE(P23)*60+SECOND(P23)),"")</f>
        <v>36.705728812637645</v>
      </c>
      <c r="S23" s="52" t="s">
        <v>17</v>
      </c>
      <c r="T23" s="53"/>
      <c r="U23" s="49"/>
    </row>
    <row r="24" spans="1:21" s="54" customFormat="1" ht="30" customHeight="1" x14ac:dyDescent="0.2">
      <c r="A24" s="11">
        <v>2</v>
      </c>
      <c r="B24" s="9">
        <v>5</v>
      </c>
      <c r="C24" s="47" t="s">
        <v>132</v>
      </c>
      <c r="D24" s="10" t="s">
        <v>75</v>
      </c>
      <c r="E24" s="68">
        <v>37680</v>
      </c>
      <c r="F24" s="48" t="s">
        <v>16</v>
      </c>
      <c r="G24" s="118" t="s">
        <v>164</v>
      </c>
      <c r="H24" s="49">
        <v>0.14728009259259259</v>
      </c>
      <c r="I24" s="50">
        <v>5</v>
      </c>
      <c r="J24" s="49">
        <v>0.13196759259259258</v>
      </c>
      <c r="K24" s="50">
        <v>17</v>
      </c>
      <c r="L24" s="49">
        <v>2.2884259259259257E-2</v>
      </c>
      <c r="M24" s="50">
        <v>2</v>
      </c>
      <c r="N24" s="49">
        <v>0.12400462962962962</v>
      </c>
      <c r="O24" s="50">
        <v>18</v>
      </c>
      <c r="P24" s="49">
        <f t="shared" ref="P24:P49" si="0">SUM(H24,J24,L24,N24)</f>
        <v>0.42613657407407401</v>
      </c>
      <c r="Q24" s="70">
        <f>P24-$P$23</f>
        <v>4.5717592592586787E-4</v>
      </c>
      <c r="R24" s="69">
        <f>IFERROR($R$19*3600/(HOUR(P24)*3600+MINUTE(P24)*60+SECOND(P24)),"")</f>
        <v>36.666847737519689</v>
      </c>
      <c r="S24" s="52" t="s">
        <v>17</v>
      </c>
      <c r="T24" s="53"/>
    </row>
    <row r="25" spans="1:21" s="54" customFormat="1" ht="30" customHeight="1" x14ac:dyDescent="0.2">
      <c r="A25" s="11">
        <v>3</v>
      </c>
      <c r="B25" s="9">
        <v>17</v>
      </c>
      <c r="C25" s="47" t="s">
        <v>117</v>
      </c>
      <c r="D25" s="10" t="s">
        <v>72</v>
      </c>
      <c r="E25" s="68">
        <v>38266</v>
      </c>
      <c r="F25" s="48" t="s">
        <v>16</v>
      </c>
      <c r="G25" s="118" t="s">
        <v>71</v>
      </c>
      <c r="H25" s="49">
        <v>0.14722222222222223</v>
      </c>
      <c r="I25" s="50">
        <v>3</v>
      </c>
      <c r="J25" s="49">
        <v>0.13195601851851851</v>
      </c>
      <c r="K25" s="50">
        <v>8</v>
      </c>
      <c r="L25" s="49">
        <v>2.3203703703703702E-2</v>
      </c>
      <c r="M25" s="50">
        <v>5</v>
      </c>
      <c r="N25" s="49">
        <v>0.12403935185185185</v>
      </c>
      <c r="O25" s="50">
        <v>24</v>
      </c>
      <c r="P25" s="49">
        <f t="shared" si="0"/>
        <v>0.42642129629629627</v>
      </c>
      <c r="Q25" s="70">
        <f t="shared" ref="Q25:Q49" si="1">P25-$P$23</f>
        <v>7.4189814814812349E-4</v>
      </c>
      <c r="R25" s="69">
        <f t="shared" ref="R25:R49" si="2">IFERROR($R$19*3600/(HOUR(P25)*3600+MINUTE(P25)*60+SECOND(P25)),"")</f>
        <v>36.641967266509241</v>
      </c>
      <c r="S25" s="52" t="s">
        <v>17</v>
      </c>
      <c r="T25" s="53"/>
    </row>
    <row r="26" spans="1:21" s="54" customFormat="1" ht="30" customHeight="1" x14ac:dyDescent="0.2">
      <c r="A26" s="11">
        <v>4</v>
      </c>
      <c r="B26" s="9">
        <v>6</v>
      </c>
      <c r="C26" s="47" t="s">
        <v>128</v>
      </c>
      <c r="D26" s="10" t="s">
        <v>74</v>
      </c>
      <c r="E26" s="68">
        <v>37682</v>
      </c>
      <c r="F26" s="48" t="s">
        <v>16</v>
      </c>
      <c r="G26" s="118" t="s">
        <v>164</v>
      </c>
      <c r="H26" s="49">
        <v>0.14729166666666668</v>
      </c>
      <c r="I26" s="50">
        <v>7</v>
      </c>
      <c r="J26" s="49">
        <v>0.13196759259259258</v>
      </c>
      <c r="K26" s="50">
        <v>12</v>
      </c>
      <c r="L26" s="49">
        <v>2.3484953703703706E-2</v>
      </c>
      <c r="M26" s="50">
        <v>7</v>
      </c>
      <c r="N26" s="49">
        <v>0.12400462962962962</v>
      </c>
      <c r="O26" s="50">
        <v>12</v>
      </c>
      <c r="P26" s="49">
        <f t="shared" si="0"/>
        <v>0.42674884259259255</v>
      </c>
      <c r="Q26" s="70">
        <f t="shared" si="1"/>
        <v>1.0694444444444007E-3</v>
      </c>
      <c r="R26" s="69">
        <f t="shared" si="2"/>
        <v>36.61414119497708</v>
      </c>
      <c r="S26" s="52" t="s">
        <v>16</v>
      </c>
      <c r="T26" s="53"/>
    </row>
    <row r="27" spans="1:21" s="54" customFormat="1" ht="30" customHeight="1" x14ac:dyDescent="0.2">
      <c r="A27" s="11">
        <v>5</v>
      </c>
      <c r="B27" s="9">
        <v>11</v>
      </c>
      <c r="C27" s="47" t="s">
        <v>115</v>
      </c>
      <c r="D27" s="10" t="s">
        <v>62</v>
      </c>
      <c r="E27" s="68">
        <v>38104</v>
      </c>
      <c r="F27" s="48" t="s">
        <v>16</v>
      </c>
      <c r="G27" s="118" t="s">
        <v>41</v>
      </c>
      <c r="H27" s="49">
        <v>0.14719907407407407</v>
      </c>
      <c r="I27" s="50">
        <v>2</v>
      </c>
      <c r="J27" s="49">
        <v>0.13196759259259258</v>
      </c>
      <c r="K27" s="50">
        <v>18</v>
      </c>
      <c r="L27" s="49">
        <v>2.3712962962962963E-2</v>
      </c>
      <c r="M27" s="50">
        <v>11</v>
      </c>
      <c r="N27" s="49">
        <v>0.12399305555555555</v>
      </c>
      <c r="O27" s="50">
        <v>8</v>
      </c>
      <c r="P27" s="49">
        <f t="shared" si="0"/>
        <v>0.42687268518518523</v>
      </c>
      <c r="Q27" s="70">
        <f t="shared" si="1"/>
        <v>1.1932870370370829E-3</v>
      </c>
      <c r="R27" s="69">
        <f t="shared" si="2"/>
        <v>36.603221083455345</v>
      </c>
      <c r="S27" s="52" t="s">
        <v>16</v>
      </c>
      <c r="T27" s="53"/>
    </row>
    <row r="28" spans="1:21" s="54" customFormat="1" ht="30" customHeight="1" x14ac:dyDescent="0.2">
      <c r="A28" s="11">
        <v>6</v>
      </c>
      <c r="B28" s="9">
        <v>1</v>
      </c>
      <c r="C28" s="47" t="s">
        <v>92</v>
      </c>
      <c r="D28" s="10" t="s">
        <v>64</v>
      </c>
      <c r="E28" s="68">
        <v>37869</v>
      </c>
      <c r="F28" s="48" t="s">
        <v>16</v>
      </c>
      <c r="G28" s="118" t="s">
        <v>165</v>
      </c>
      <c r="H28" s="49">
        <v>0.14707175925925928</v>
      </c>
      <c r="I28" s="50">
        <v>1</v>
      </c>
      <c r="J28" s="49">
        <v>0.13196759259259258</v>
      </c>
      <c r="K28" s="50">
        <v>11</v>
      </c>
      <c r="L28" s="49">
        <v>2.3863425925925927E-2</v>
      </c>
      <c r="M28" s="50">
        <v>13</v>
      </c>
      <c r="N28" s="49">
        <v>0.1240162037037037</v>
      </c>
      <c r="O28" s="50">
        <v>22</v>
      </c>
      <c r="P28" s="49">
        <f t="shared" si="0"/>
        <v>0.4269189814814815</v>
      </c>
      <c r="Q28" s="70">
        <f t="shared" si="1"/>
        <v>1.2395833333333495E-3</v>
      </c>
      <c r="R28" s="69">
        <f t="shared" si="2"/>
        <v>36.59925174863092</v>
      </c>
      <c r="S28" s="52" t="s">
        <v>16</v>
      </c>
      <c r="T28" s="53"/>
    </row>
    <row r="29" spans="1:21" s="54" customFormat="1" ht="30" customHeight="1" x14ac:dyDescent="0.2">
      <c r="A29" s="11">
        <v>7</v>
      </c>
      <c r="B29" s="9">
        <v>50</v>
      </c>
      <c r="C29" s="47" t="s">
        <v>84</v>
      </c>
      <c r="D29" s="10" t="s">
        <v>39</v>
      </c>
      <c r="E29" s="68">
        <v>38265</v>
      </c>
      <c r="F29" s="48" t="s">
        <v>163</v>
      </c>
      <c r="G29" s="118" t="s">
        <v>20</v>
      </c>
      <c r="H29" s="49">
        <v>0.14726851851851852</v>
      </c>
      <c r="I29" s="50">
        <v>9</v>
      </c>
      <c r="J29" s="49">
        <v>0.13197916666666668</v>
      </c>
      <c r="K29" s="50">
        <v>23</v>
      </c>
      <c r="L29" s="49">
        <v>2.3689814814814816E-2</v>
      </c>
      <c r="M29" s="50">
        <v>10</v>
      </c>
      <c r="N29" s="49">
        <v>0.12399305555555555</v>
      </c>
      <c r="O29" s="50">
        <v>7</v>
      </c>
      <c r="P29" s="49">
        <f t="shared" si="0"/>
        <v>0.42693055555555554</v>
      </c>
      <c r="Q29" s="70">
        <f t="shared" si="1"/>
        <v>1.2511574074073883E-3</v>
      </c>
      <c r="R29" s="69">
        <f t="shared" si="2"/>
        <v>36.598259549434758</v>
      </c>
      <c r="S29" s="52" t="s">
        <v>16</v>
      </c>
      <c r="T29" s="53"/>
    </row>
    <row r="30" spans="1:21" s="54" customFormat="1" ht="30" customHeight="1" x14ac:dyDescent="0.2">
      <c r="A30" s="11">
        <v>8</v>
      </c>
      <c r="B30" s="9">
        <v>30</v>
      </c>
      <c r="C30" s="47" t="s">
        <v>58</v>
      </c>
      <c r="D30" s="10" t="s">
        <v>59</v>
      </c>
      <c r="E30" s="68">
        <v>37692</v>
      </c>
      <c r="F30" s="48" t="s">
        <v>16</v>
      </c>
      <c r="G30" s="118" t="s">
        <v>51</v>
      </c>
      <c r="H30" s="49">
        <v>0.14726851851851852</v>
      </c>
      <c r="I30" s="50">
        <v>10</v>
      </c>
      <c r="J30" s="49">
        <v>0.13196759259259258</v>
      </c>
      <c r="K30" s="50">
        <v>29</v>
      </c>
      <c r="L30" s="49">
        <v>2.3881944444444445E-2</v>
      </c>
      <c r="M30" s="50">
        <v>14</v>
      </c>
      <c r="N30" s="49">
        <v>0.12405092592592593</v>
      </c>
      <c r="O30" s="50">
        <v>25</v>
      </c>
      <c r="P30" s="49">
        <f t="shared" si="0"/>
        <v>0.42716898148148152</v>
      </c>
      <c r="Q30" s="70">
        <f t="shared" si="1"/>
        <v>1.4895833333333774E-3</v>
      </c>
      <c r="R30" s="69">
        <f t="shared" si="2"/>
        <v>36.578426856693852</v>
      </c>
      <c r="S30" s="52" t="s">
        <v>16</v>
      </c>
      <c r="T30" s="53"/>
    </row>
    <row r="31" spans="1:21" s="54" customFormat="1" ht="30" customHeight="1" x14ac:dyDescent="0.2">
      <c r="A31" s="11">
        <v>9</v>
      </c>
      <c r="B31" s="9">
        <v>48</v>
      </c>
      <c r="C31" s="47" t="s">
        <v>81</v>
      </c>
      <c r="D31" s="10" t="s">
        <v>37</v>
      </c>
      <c r="E31" s="68">
        <v>37732</v>
      </c>
      <c r="F31" s="48" t="s">
        <v>16</v>
      </c>
      <c r="G31" s="118" t="s">
        <v>20</v>
      </c>
      <c r="H31" s="49">
        <v>0.14730324074074075</v>
      </c>
      <c r="I31" s="50">
        <v>8</v>
      </c>
      <c r="J31" s="49">
        <v>0.13180555555555556</v>
      </c>
      <c r="K31" s="50">
        <v>3</v>
      </c>
      <c r="L31" s="49">
        <v>2.4276620370370372E-2</v>
      </c>
      <c r="M31" s="50">
        <v>20</v>
      </c>
      <c r="N31" s="49">
        <v>0.12400462962962962</v>
      </c>
      <c r="O31" s="50">
        <v>17</v>
      </c>
      <c r="P31" s="49">
        <f t="shared" si="0"/>
        <v>0.42739004629629629</v>
      </c>
      <c r="Q31" s="70">
        <f t="shared" si="1"/>
        <v>1.7106481481481417E-3</v>
      </c>
      <c r="R31" s="69">
        <f t="shared" si="2"/>
        <v>36.5586156470875</v>
      </c>
      <c r="S31" s="52" t="s">
        <v>16</v>
      </c>
      <c r="T31" s="53"/>
    </row>
    <row r="32" spans="1:21" s="54" customFormat="1" ht="30" customHeight="1" x14ac:dyDescent="0.2">
      <c r="A32" s="11">
        <v>10</v>
      </c>
      <c r="B32" s="9">
        <v>20</v>
      </c>
      <c r="C32" s="47" t="s">
        <v>103</v>
      </c>
      <c r="D32" s="10" t="s">
        <v>87</v>
      </c>
      <c r="E32" s="68">
        <v>37934</v>
      </c>
      <c r="F32" s="48" t="s">
        <v>16</v>
      </c>
      <c r="G32" s="118" t="s">
        <v>34</v>
      </c>
      <c r="H32" s="49">
        <v>0.14728009259259259</v>
      </c>
      <c r="I32" s="50">
        <v>6</v>
      </c>
      <c r="J32" s="49">
        <v>0.13196759259259258</v>
      </c>
      <c r="K32" s="50">
        <v>15</v>
      </c>
      <c r="L32" s="49">
        <v>2.3975694444444445E-2</v>
      </c>
      <c r="M32" s="50">
        <v>15</v>
      </c>
      <c r="N32" s="49">
        <v>0.12473379629629629</v>
      </c>
      <c r="O32" s="50">
        <v>26</v>
      </c>
      <c r="P32" s="49">
        <f t="shared" si="0"/>
        <v>0.42795717592592591</v>
      </c>
      <c r="Q32" s="70">
        <f t="shared" si="1"/>
        <v>2.2777777777777675E-3</v>
      </c>
      <c r="R32" s="69">
        <f t="shared" si="2"/>
        <v>36.511156186612574</v>
      </c>
      <c r="S32" s="52" t="s">
        <v>16</v>
      </c>
      <c r="T32" s="53"/>
    </row>
    <row r="33" spans="1:20" s="54" customFormat="1" ht="30" customHeight="1" x14ac:dyDescent="0.2">
      <c r="A33" s="11">
        <v>11</v>
      </c>
      <c r="B33" s="9">
        <v>38</v>
      </c>
      <c r="C33" s="47" t="s">
        <v>106</v>
      </c>
      <c r="D33" s="10" t="s">
        <v>105</v>
      </c>
      <c r="E33" s="68">
        <v>38103</v>
      </c>
      <c r="F33" s="48" t="s">
        <v>16</v>
      </c>
      <c r="G33" s="118" t="s">
        <v>19</v>
      </c>
      <c r="H33" s="49">
        <v>0.15048611111111113</v>
      </c>
      <c r="I33" s="50">
        <v>12</v>
      </c>
      <c r="J33" s="49">
        <v>0.13196759259259258</v>
      </c>
      <c r="K33" s="50">
        <v>13</v>
      </c>
      <c r="L33" s="49">
        <v>2.4366898148148144E-2</v>
      </c>
      <c r="M33" s="50">
        <v>22</v>
      </c>
      <c r="N33" s="49">
        <v>0.12400462962962962</v>
      </c>
      <c r="O33" s="50">
        <v>13</v>
      </c>
      <c r="P33" s="49">
        <f t="shared" si="0"/>
        <v>0.43082523148148144</v>
      </c>
      <c r="Q33" s="70">
        <f t="shared" si="1"/>
        <v>5.145833333333294E-3</v>
      </c>
      <c r="R33" s="69">
        <f t="shared" si="2"/>
        <v>36.267898879724903</v>
      </c>
      <c r="S33" s="52"/>
      <c r="T33" s="53"/>
    </row>
    <row r="34" spans="1:20" s="54" customFormat="1" ht="30" customHeight="1" x14ac:dyDescent="0.2">
      <c r="A34" s="11">
        <v>12</v>
      </c>
      <c r="B34" s="9">
        <v>42</v>
      </c>
      <c r="C34" s="47" t="s">
        <v>141</v>
      </c>
      <c r="D34" s="10" t="s">
        <v>139</v>
      </c>
      <c r="E34" s="68">
        <v>37921</v>
      </c>
      <c r="F34" s="48" t="s">
        <v>16</v>
      </c>
      <c r="G34" s="118" t="s">
        <v>19</v>
      </c>
      <c r="H34" s="49">
        <v>0.1504398148148148</v>
      </c>
      <c r="I34" s="50">
        <v>11</v>
      </c>
      <c r="J34" s="49">
        <v>0.13196759259259258</v>
      </c>
      <c r="K34" s="50">
        <v>10</v>
      </c>
      <c r="L34" s="49">
        <v>2.4739583333333332E-2</v>
      </c>
      <c r="M34" s="50">
        <v>25</v>
      </c>
      <c r="N34" s="49">
        <v>0.12399305555555555</v>
      </c>
      <c r="O34" s="50">
        <v>9</v>
      </c>
      <c r="P34" s="49">
        <f t="shared" si="0"/>
        <v>0.43114004629629626</v>
      </c>
      <c r="Q34" s="70">
        <f t="shared" si="1"/>
        <v>5.4606481481481173E-3</v>
      </c>
      <c r="R34" s="69">
        <f t="shared" si="2"/>
        <v>36.241610738255034</v>
      </c>
      <c r="S34" s="52"/>
      <c r="T34" s="53"/>
    </row>
    <row r="35" spans="1:20" s="54" customFormat="1" ht="30" customHeight="1" x14ac:dyDescent="0.2">
      <c r="A35" s="11">
        <v>13</v>
      </c>
      <c r="B35" s="9">
        <v>35</v>
      </c>
      <c r="C35" s="47" t="s">
        <v>122</v>
      </c>
      <c r="D35" s="10" t="s">
        <v>79</v>
      </c>
      <c r="E35" s="68">
        <v>37701</v>
      </c>
      <c r="F35" s="48" t="s">
        <v>16</v>
      </c>
      <c r="G35" s="118" t="s">
        <v>18</v>
      </c>
      <c r="H35" s="49">
        <v>0.15050925925925926</v>
      </c>
      <c r="I35" s="50">
        <v>13</v>
      </c>
      <c r="J35" s="49">
        <v>0.13196759259259258</v>
      </c>
      <c r="K35" s="50">
        <v>14</v>
      </c>
      <c r="L35" s="49">
        <v>2.490509259259259E-2</v>
      </c>
      <c r="M35" s="50">
        <v>29</v>
      </c>
      <c r="N35" s="49">
        <v>0.12398148148148147</v>
      </c>
      <c r="O35" s="50">
        <v>4</v>
      </c>
      <c r="P35" s="49">
        <f t="shared" si="0"/>
        <v>0.43136342592592591</v>
      </c>
      <c r="Q35" s="70">
        <f t="shared" si="1"/>
        <v>5.684027777777767E-3</v>
      </c>
      <c r="R35" s="69">
        <f t="shared" si="2"/>
        <v>36.222162597263214</v>
      </c>
      <c r="S35" s="52"/>
      <c r="T35" s="53"/>
    </row>
    <row r="36" spans="1:20" s="54" customFormat="1" ht="30" customHeight="1" x14ac:dyDescent="0.2">
      <c r="A36" s="11">
        <v>14</v>
      </c>
      <c r="B36" s="9">
        <v>36</v>
      </c>
      <c r="C36" s="47" t="s">
        <v>109</v>
      </c>
      <c r="D36" s="10" t="s">
        <v>68</v>
      </c>
      <c r="E36" s="68">
        <v>37700</v>
      </c>
      <c r="F36" s="48" t="s">
        <v>16</v>
      </c>
      <c r="G36" s="118" t="s">
        <v>19</v>
      </c>
      <c r="H36" s="49">
        <v>0.15276620370370372</v>
      </c>
      <c r="I36" s="50">
        <v>15</v>
      </c>
      <c r="J36" s="49">
        <v>0.13199074074074074</v>
      </c>
      <c r="K36" s="50">
        <v>27</v>
      </c>
      <c r="L36" s="49">
        <v>2.4392361111111111E-2</v>
      </c>
      <c r="M36" s="50">
        <v>23</v>
      </c>
      <c r="N36" s="49">
        <v>0.12342592592592593</v>
      </c>
      <c r="O36" s="50">
        <v>3</v>
      </c>
      <c r="P36" s="49">
        <f t="shared" si="0"/>
        <v>0.43257523148148147</v>
      </c>
      <c r="Q36" s="70">
        <f t="shared" si="1"/>
        <v>6.8958333333333233E-3</v>
      </c>
      <c r="R36" s="69">
        <f t="shared" si="2"/>
        <v>36.121367795793866</v>
      </c>
      <c r="S36" s="52"/>
      <c r="T36" s="53"/>
    </row>
    <row r="37" spans="1:20" s="54" customFormat="1" ht="30" customHeight="1" x14ac:dyDescent="0.2">
      <c r="A37" s="11">
        <v>15</v>
      </c>
      <c r="B37" s="9">
        <v>45</v>
      </c>
      <c r="C37" s="47" t="s">
        <v>147</v>
      </c>
      <c r="D37" s="10" t="s">
        <v>76</v>
      </c>
      <c r="E37" s="68">
        <v>37973</v>
      </c>
      <c r="F37" s="48" t="s">
        <v>16</v>
      </c>
      <c r="G37" s="118" t="s">
        <v>42</v>
      </c>
      <c r="H37" s="49">
        <v>0.15372685185185184</v>
      </c>
      <c r="I37" s="50">
        <v>19</v>
      </c>
      <c r="J37" s="49">
        <v>0.13197916666666668</v>
      </c>
      <c r="K37" s="50">
        <v>22</v>
      </c>
      <c r="L37" s="49">
        <v>2.2944444444444444E-2</v>
      </c>
      <c r="M37" s="50">
        <v>3</v>
      </c>
      <c r="N37" s="49">
        <v>0.12400462962962962</v>
      </c>
      <c r="O37" s="50">
        <v>16</v>
      </c>
      <c r="P37" s="49">
        <f t="shared" si="0"/>
        <v>0.43265509259259255</v>
      </c>
      <c r="Q37" s="70">
        <f t="shared" si="1"/>
        <v>6.9756944444444025E-3</v>
      </c>
      <c r="R37" s="69">
        <f t="shared" si="2"/>
        <v>36.114603675664107</v>
      </c>
      <c r="S37" s="52"/>
      <c r="T37" s="53"/>
    </row>
    <row r="38" spans="1:20" s="54" customFormat="1" ht="30" customHeight="1" x14ac:dyDescent="0.2">
      <c r="A38" s="11">
        <v>16</v>
      </c>
      <c r="B38" s="9">
        <v>32</v>
      </c>
      <c r="C38" s="47" t="s">
        <v>120</v>
      </c>
      <c r="D38" s="10" t="s">
        <v>96</v>
      </c>
      <c r="E38" s="68">
        <v>37809</v>
      </c>
      <c r="F38" s="48" t="s">
        <v>16</v>
      </c>
      <c r="G38" s="118" t="s">
        <v>18</v>
      </c>
      <c r="H38" s="49">
        <v>0.15306712962962962</v>
      </c>
      <c r="I38" s="50">
        <v>18</v>
      </c>
      <c r="J38" s="49">
        <v>0.13199074074074074</v>
      </c>
      <c r="K38" s="50">
        <v>31</v>
      </c>
      <c r="L38" s="49">
        <v>2.4229166666666666E-2</v>
      </c>
      <c r="M38" s="50">
        <v>18</v>
      </c>
      <c r="N38" s="49">
        <v>0.1240162037037037</v>
      </c>
      <c r="O38" s="50">
        <v>20</v>
      </c>
      <c r="P38" s="49">
        <f t="shared" si="0"/>
        <v>0.43330324074074072</v>
      </c>
      <c r="Q38" s="70">
        <f t="shared" si="1"/>
        <v>7.6238425925925779E-3</v>
      </c>
      <c r="R38" s="69">
        <f t="shared" si="2"/>
        <v>36.060581777386005</v>
      </c>
      <c r="S38" s="52"/>
      <c r="T38" s="53"/>
    </row>
    <row r="39" spans="1:20" s="54" customFormat="1" ht="30" customHeight="1" x14ac:dyDescent="0.2">
      <c r="A39" s="11">
        <v>17</v>
      </c>
      <c r="B39" s="9">
        <v>16</v>
      </c>
      <c r="C39" s="47" t="s">
        <v>116</v>
      </c>
      <c r="D39" s="10" t="s">
        <v>73</v>
      </c>
      <c r="E39" s="68">
        <v>37731</v>
      </c>
      <c r="F39" s="48" t="s">
        <v>16</v>
      </c>
      <c r="G39" s="118" t="s">
        <v>71</v>
      </c>
      <c r="H39" s="49">
        <v>0.15386574074074075</v>
      </c>
      <c r="I39" s="50">
        <v>21</v>
      </c>
      <c r="J39" s="49">
        <v>0.13196759259259258</v>
      </c>
      <c r="K39" s="50">
        <v>21</v>
      </c>
      <c r="L39" s="49">
        <v>2.3550925925925923E-2</v>
      </c>
      <c r="M39" s="50">
        <v>8</v>
      </c>
      <c r="N39" s="49">
        <v>0.12399305555555555</v>
      </c>
      <c r="O39" s="50">
        <v>6</v>
      </c>
      <c r="P39" s="49">
        <f t="shared" si="0"/>
        <v>0.43337731481481484</v>
      </c>
      <c r="Q39" s="70">
        <f t="shared" si="1"/>
        <v>7.6979166666666932E-3</v>
      </c>
      <c r="R39" s="69">
        <f t="shared" si="2"/>
        <v>36.053840401666491</v>
      </c>
      <c r="S39" s="52"/>
      <c r="T39" s="53"/>
    </row>
    <row r="40" spans="1:20" s="54" customFormat="1" ht="30" customHeight="1" x14ac:dyDescent="0.2">
      <c r="A40" s="11">
        <v>18</v>
      </c>
      <c r="B40" s="9">
        <v>40</v>
      </c>
      <c r="C40" s="47" t="s">
        <v>142</v>
      </c>
      <c r="D40" s="10" t="s">
        <v>138</v>
      </c>
      <c r="E40" s="68">
        <v>38163</v>
      </c>
      <c r="F40" s="48" t="s">
        <v>16</v>
      </c>
      <c r="G40" s="118" t="s">
        <v>19</v>
      </c>
      <c r="H40" s="49">
        <v>0.15293981481481481</v>
      </c>
      <c r="I40" s="50">
        <v>17</v>
      </c>
      <c r="J40" s="49">
        <v>0.13199074074074074</v>
      </c>
      <c r="K40" s="50">
        <v>28</v>
      </c>
      <c r="L40" s="49">
        <v>2.488541666666667E-2</v>
      </c>
      <c r="M40" s="50">
        <v>27</v>
      </c>
      <c r="N40" s="49">
        <v>0.12400462962962962</v>
      </c>
      <c r="O40" s="50">
        <v>15</v>
      </c>
      <c r="P40" s="49">
        <f t="shared" si="0"/>
        <v>0.43382060185185184</v>
      </c>
      <c r="Q40" s="70">
        <f t="shared" si="1"/>
        <v>8.1412037037036922E-3</v>
      </c>
      <c r="R40" s="69">
        <f t="shared" si="2"/>
        <v>36.017288298383221</v>
      </c>
      <c r="S40" s="52"/>
      <c r="T40" s="53"/>
    </row>
    <row r="41" spans="1:20" s="54" customFormat="1" ht="30" customHeight="1" x14ac:dyDescent="0.2">
      <c r="A41" s="11">
        <v>19</v>
      </c>
      <c r="B41" s="9">
        <v>23</v>
      </c>
      <c r="C41" s="47" t="s">
        <v>104</v>
      </c>
      <c r="D41" s="10" t="s">
        <v>90</v>
      </c>
      <c r="E41" s="68">
        <v>38144</v>
      </c>
      <c r="F41" s="48" t="s">
        <v>16</v>
      </c>
      <c r="G41" s="118" t="s">
        <v>34</v>
      </c>
      <c r="H41" s="49">
        <v>0.15386574074074075</v>
      </c>
      <c r="I41" s="50">
        <v>20</v>
      </c>
      <c r="J41" s="49">
        <v>0.13196759259259258</v>
      </c>
      <c r="K41" s="50">
        <v>16</v>
      </c>
      <c r="L41" s="49">
        <v>2.4347222222222225E-2</v>
      </c>
      <c r="M41" s="50">
        <v>21</v>
      </c>
      <c r="N41" s="49">
        <v>0.12400462962962962</v>
      </c>
      <c r="O41" s="50">
        <v>11</v>
      </c>
      <c r="P41" s="49">
        <f t="shared" si="0"/>
        <v>0.43418518518518517</v>
      </c>
      <c r="Q41" s="70">
        <f t="shared" si="1"/>
        <v>8.505787037037027E-3</v>
      </c>
      <c r="R41" s="69">
        <f t="shared" si="2"/>
        <v>35.986565015727464</v>
      </c>
      <c r="S41" s="52"/>
      <c r="T41" s="53"/>
    </row>
    <row r="42" spans="1:20" s="54" customFormat="1" ht="30" customHeight="1" x14ac:dyDescent="0.2">
      <c r="A42" s="11">
        <v>20</v>
      </c>
      <c r="B42" s="9">
        <v>18</v>
      </c>
      <c r="C42" s="47" t="s">
        <v>118</v>
      </c>
      <c r="D42" s="10" t="s">
        <v>77</v>
      </c>
      <c r="E42" s="68">
        <v>37828</v>
      </c>
      <c r="F42" s="48" t="s">
        <v>16</v>
      </c>
      <c r="G42" s="118" t="s">
        <v>71</v>
      </c>
      <c r="H42" s="49">
        <v>0.15785879629629629</v>
      </c>
      <c r="I42" s="50">
        <v>25</v>
      </c>
      <c r="J42" s="49">
        <v>0.13196759259259258</v>
      </c>
      <c r="K42" s="50">
        <v>9</v>
      </c>
      <c r="L42" s="49">
        <v>2.3590277777777776E-2</v>
      </c>
      <c r="M42" s="50">
        <v>9</v>
      </c>
      <c r="N42" s="49">
        <v>0.12283564814814815</v>
      </c>
      <c r="O42" s="50">
        <v>1</v>
      </c>
      <c r="P42" s="49">
        <f t="shared" si="0"/>
        <v>0.43625231481481486</v>
      </c>
      <c r="Q42" s="70">
        <f t="shared" si="1"/>
        <v>1.057291666666671E-2</v>
      </c>
      <c r="R42" s="69">
        <f t="shared" si="2"/>
        <v>35.816618911174785</v>
      </c>
      <c r="S42" s="52"/>
      <c r="T42" s="53"/>
    </row>
    <row r="43" spans="1:20" s="54" customFormat="1" ht="30" customHeight="1" x14ac:dyDescent="0.2">
      <c r="A43" s="11">
        <v>21</v>
      </c>
      <c r="B43" s="9">
        <v>7</v>
      </c>
      <c r="C43" s="47" t="s">
        <v>131</v>
      </c>
      <c r="D43" s="10" t="s">
        <v>125</v>
      </c>
      <c r="E43" s="68">
        <v>37807</v>
      </c>
      <c r="F43" s="48" t="s">
        <v>16</v>
      </c>
      <c r="G43" s="118" t="s">
        <v>164</v>
      </c>
      <c r="H43" s="49">
        <v>0.15844907407407408</v>
      </c>
      <c r="I43" s="50">
        <v>29</v>
      </c>
      <c r="J43" s="49">
        <v>0.13171296296296295</v>
      </c>
      <c r="K43" s="50">
        <v>1</v>
      </c>
      <c r="L43" s="49">
        <v>2.311111111111111E-2</v>
      </c>
      <c r="M43" s="50">
        <v>4</v>
      </c>
      <c r="N43" s="49">
        <v>0.12400462962962962</v>
      </c>
      <c r="O43" s="50">
        <v>19</v>
      </c>
      <c r="P43" s="49">
        <f t="shared" si="0"/>
        <v>0.43727777777777771</v>
      </c>
      <c r="Q43" s="70">
        <f t="shared" si="1"/>
        <v>1.1598379629629563E-2</v>
      </c>
      <c r="R43" s="69">
        <f t="shared" si="2"/>
        <v>35.73224636722162</v>
      </c>
      <c r="S43" s="52"/>
      <c r="T43" s="53"/>
    </row>
    <row r="44" spans="1:20" s="54" customFormat="1" ht="30" customHeight="1" x14ac:dyDescent="0.2">
      <c r="A44" s="11">
        <v>22</v>
      </c>
      <c r="B44" s="9">
        <v>27</v>
      </c>
      <c r="C44" s="47" t="s">
        <v>52</v>
      </c>
      <c r="D44" s="10" t="s">
        <v>53</v>
      </c>
      <c r="E44" s="68">
        <v>37725</v>
      </c>
      <c r="F44" s="48" t="s">
        <v>16</v>
      </c>
      <c r="G44" s="118" t="s">
        <v>51</v>
      </c>
      <c r="H44" s="49">
        <v>0.15795138888888891</v>
      </c>
      <c r="I44" s="50">
        <v>27</v>
      </c>
      <c r="J44" s="49">
        <v>0.13177083333333331</v>
      </c>
      <c r="K44" s="50">
        <v>2</v>
      </c>
      <c r="L44" s="49">
        <v>2.5297453703703704E-2</v>
      </c>
      <c r="M44" s="50">
        <v>36</v>
      </c>
      <c r="N44" s="49">
        <v>0.12289351851851853</v>
      </c>
      <c r="O44" s="50">
        <v>2</v>
      </c>
      <c r="P44" s="49">
        <f t="shared" si="0"/>
        <v>0.43791319444444449</v>
      </c>
      <c r="Q44" s="70">
        <f t="shared" si="1"/>
        <v>1.223379629629634E-2</v>
      </c>
      <c r="R44" s="69">
        <f t="shared" si="2"/>
        <v>35.680304471931493</v>
      </c>
      <c r="S44" s="52"/>
      <c r="T44" s="53"/>
    </row>
    <row r="45" spans="1:20" s="54" customFormat="1" ht="30" customHeight="1" x14ac:dyDescent="0.2">
      <c r="A45" s="11">
        <v>23</v>
      </c>
      <c r="B45" s="9">
        <v>4</v>
      </c>
      <c r="C45" s="47" t="s">
        <v>95</v>
      </c>
      <c r="D45" s="10" t="s">
        <v>67</v>
      </c>
      <c r="E45" s="68">
        <v>38118</v>
      </c>
      <c r="F45" s="48" t="s">
        <v>16</v>
      </c>
      <c r="G45" s="118" t="s">
        <v>165</v>
      </c>
      <c r="H45" s="49">
        <v>0.15784722222222222</v>
      </c>
      <c r="I45" s="50">
        <v>24</v>
      </c>
      <c r="J45" s="49">
        <v>0.13187500000000002</v>
      </c>
      <c r="K45" s="50">
        <v>5</v>
      </c>
      <c r="L45" s="49">
        <v>2.427199074074074E-2</v>
      </c>
      <c r="M45" s="50">
        <v>19</v>
      </c>
      <c r="N45" s="49">
        <v>0.12399305555555555</v>
      </c>
      <c r="O45" s="50">
        <v>21</v>
      </c>
      <c r="P45" s="49">
        <f t="shared" si="0"/>
        <v>0.43798726851851849</v>
      </c>
      <c r="Q45" s="70">
        <f t="shared" si="1"/>
        <v>1.2307870370370344E-2</v>
      </c>
      <c r="R45" s="69">
        <f t="shared" si="2"/>
        <v>35.674647217377519</v>
      </c>
      <c r="S45" s="55"/>
      <c r="T45" s="53"/>
    </row>
    <row r="46" spans="1:20" s="54" customFormat="1" ht="30" customHeight="1" x14ac:dyDescent="0.2">
      <c r="A46" s="11">
        <v>24</v>
      </c>
      <c r="B46" s="9">
        <v>9</v>
      </c>
      <c r="C46" s="47" t="s">
        <v>130</v>
      </c>
      <c r="D46" s="10" t="s">
        <v>127</v>
      </c>
      <c r="E46" s="68">
        <v>38280</v>
      </c>
      <c r="F46" s="48" t="s">
        <v>16</v>
      </c>
      <c r="G46" s="118" t="s">
        <v>164</v>
      </c>
      <c r="H46" s="49">
        <v>0.15842592592592591</v>
      </c>
      <c r="I46" s="50">
        <v>30</v>
      </c>
      <c r="J46" s="49">
        <v>0.13195601851851851</v>
      </c>
      <c r="K46" s="50">
        <v>20</v>
      </c>
      <c r="L46" s="49">
        <v>2.373263888888889E-2</v>
      </c>
      <c r="M46" s="50">
        <v>12</v>
      </c>
      <c r="N46" s="49">
        <v>0.12400462962962962</v>
      </c>
      <c r="O46" s="50">
        <v>14</v>
      </c>
      <c r="P46" s="49">
        <f t="shared" si="0"/>
        <v>0.43811921296296291</v>
      </c>
      <c r="Q46" s="70">
        <f t="shared" si="1"/>
        <v>1.2439814814814765E-2</v>
      </c>
      <c r="R46" s="69">
        <f t="shared" si="2"/>
        <v>35.664280241988749</v>
      </c>
      <c r="S46" s="55"/>
      <c r="T46" s="53"/>
    </row>
    <row r="47" spans="1:20" s="54" customFormat="1" ht="30" customHeight="1" x14ac:dyDescent="0.2">
      <c r="A47" s="11">
        <v>25</v>
      </c>
      <c r="B47" s="9">
        <v>8</v>
      </c>
      <c r="C47" s="47" t="s">
        <v>129</v>
      </c>
      <c r="D47" s="10" t="s">
        <v>126</v>
      </c>
      <c r="E47" s="68">
        <v>38277</v>
      </c>
      <c r="F47" s="48" t="s">
        <v>16</v>
      </c>
      <c r="G47" s="118" t="s">
        <v>164</v>
      </c>
      <c r="H47" s="49">
        <v>0.16055555555555556</v>
      </c>
      <c r="I47" s="50">
        <v>35</v>
      </c>
      <c r="J47" s="49">
        <v>0.13199074074074074</v>
      </c>
      <c r="K47" s="50">
        <v>33</v>
      </c>
      <c r="L47" s="49">
        <v>2.3337962962962963E-2</v>
      </c>
      <c r="M47" s="50">
        <v>6</v>
      </c>
      <c r="N47" s="49">
        <v>0.12403935185185185</v>
      </c>
      <c r="O47" s="50">
        <v>23</v>
      </c>
      <c r="P47" s="49">
        <f t="shared" si="0"/>
        <v>0.43992361111111111</v>
      </c>
      <c r="Q47" s="70">
        <f t="shared" si="1"/>
        <v>1.4244212962962965E-2</v>
      </c>
      <c r="R47" s="69">
        <f t="shared" si="2"/>
        <v>35.517903654397642</v>
      </c>
      <c r="S47" s="55"/>
      <c r="T47" s="53"/>
    </row>
    <row r="48" spans="1:20" s="54" customFormat="1" ht="30" customHeight="1" x14ac:dyDescent="0.2">
      <c r="A48" s="11">
        <v>26</v>
      </c>
      <c r="B48" s="9">
        <v>3</v>
      </c>
      <c r="C48" s="47" t="s">
        <v>93</v>
      </c>
      <c r="D48" s="10" t="s">
        <v>66</v>
      </c>
      <c r="E48" s="68">
        <v>37736</v>
      </c>
      <c r="F48" s="48" t="s">
        <v>16</v>
      </c>
      <c r="G48" s="118" t="s">
        <v>165</v>
      </c>
      <c r="H48" s="49">
        <v>0.15938657407407408</v>
      </c>
      <c r="I48" s="50">
        <v>33</v>
      </c>
      <c r="J48" s="49">
        <v>0.13199074074074074</v>
      </c>
      <c r="K48" s="50">
        <v>32</v>
      </c>
      <c r="L48" s="49">
        <v>2.4743055555555556E-2</v>
      </c>
      <c r="M48" s="50">
        <v>26</v>
      </c>
      <c r="N48" s="49">
        <v>0.12400462962962962</v>
      </c>
      <c r="O48" s="50">
        <v>10</v>
      </c>
      <c r="P48" s="49">
        <f t="shared" si="0"/>
        <v>0.44012499999999999</v>
      </c>
      <c r="Q48" s="70">
        <f t="shared" si="1"/>
        <v>1.4445601851851841E-2</v>
      </c>
      <c r="R48" s="69">
        <f t="shared" si="2"/>
        <v>35.501091329844584</v>
      </c>
      <c r="S48" s="55"/>
      <c r="T48" s="53"/>
    </row>
    <row r="49" spans="1:20" s="54" customFormat="1" ht="30" customHeight="1" x14ac:dyDescent="0.2">
      <c r="A49" s="11">
        <v>27</v>
      </c>
      <c r="B49" s="9">
        <v>12</v>
      </c>
      <c r="C49" s="47" t="s">
        <v>113</v>
      </c>
      <c r="D49" s="10" t="s">
        <v>112</v>
      </c>
      <c r="E49" s="68">
        <v>37851</v>
      </c>
      <c r="F49" s="48" t="s">
        <v>16</v>
      </c>
      <c r="G49" s="118" t="s">
        <v>41</v>
      </c>
      <c r="H49" s="49">
        <v>0.15788194444444445</v>
      </c>
      <c r="I49" s="50">
        <v>26</v>
      </c>
      <c r="J49" s="49">
        <v>0.13197916666666668</v>
      </c>
      <c r="K49" s="50">
        <v>24</v>
      </c>
      <c r="L49" s="49">
        <v>2.5562500000000002E-2</v>
      </c>
      <c r="M49" s="50">
        <v>37</v>
      </c>
      <c r="N49" s="49">
        <v>0.1257638888888889</v>
      </c>
      <c r="O49" s="50">
        <v>27</v>
      </c>
      <c r="P49" s="49">
        <f t="shared" si="0"/>
        <v>0.44118750000000001</v>
      </c>
      <c r="Q49" s="70">
        <f t="shared" si="1"/>
        <v>1.5508101851851863E-2</v>
      </c>
      <c r="R49" s="69">
        <f t="shared" si="2"/>
        <v>35.415409638238152</v>
      </c>
      <c r="S49" s="55"/>
      <c r="T49" s="53"/>
    </row>
    <row r="50" spans="1:20" s="54" customFormat="1" ht="30" customHeight="1" x14ac:dyDescent="0.2">
      <c r="A50" s="11" t="s">
        <v>50</v>
      </c>
      <c r="B50" s="9">
        <v>34</v>
      </c>
      <c r="C50" s="47" t="s">
        <v>119</v>
      </c>
      <c r="D50" s="10" t="s">
        <v>98</v>
      </c>
      <c r="E50" s="68">
        <v>37837</v>
      </c>
      <c r="F50" s="48" t="s">
        <v>16</v>
      </c>
      <c r="G50" s="118" t="s">
        <v>18</v>
      </c>
      <c r="H50" s="49">
        <v>0.15292824074074074</v>
      </c>
      <c r="I50" s="50">
        <v>16</v>
      </c>
      <c r="J50" s="49">
        <v>0.13188657407407409</v>
      </c>
      <c r="K50" s="50">
        <v>4</v>
      </c>
      <c r="L50" s="49">
        <v>2.4083333333333332E-2</v>
      </c>
      <c r="M50" s="50">
        <v>16</v>
      </c>
      <c r="N50" s="49"/>
      <c r="O50" s="50"/>
      <c r="P50" s="49"/>
      <c r="Q50" s="49"/>
      <c r="R50" s="51"/>
      <c r="S50" s="55"/>
      <c r="T50" s="53"/>
    </row>
    <row r="51" spans="1:20" s="54" customFormat="1" ht="30" customHeight="1" x14ac:dyDescent="0.2">
      <c r="A51" s="11" t="s">
        <v>50</v>
      </c>
      <c r="B51" s="9">
        <v>55</v>
      </c>
      <c r="C51" s="47" t="s">
        <v>80</v>
      </c>
      <c r="D51" s="10" t="s">
        <v>36</v>
      </c>
      <c r="E51" s="68">
        <v>37750</v>
      </c>
      <c r="F51" s="48" t="s">
        <v>16</v>
      </c>
      <c r="G51" s="118" t="s">
        <v>20</v>
      </c>
      <c r="H51" s="49">
        <v>0.15810185185185185</v>
      </c>
      <c r="I51" s="50">
        <v>28</v>
      </c>
      <c r="J51" s="49">
        <v>0.13197916666666668</v>
      </c>
      <c r="K51" s="50">
        <v>25</v>
      </c>
      <c r="L51" s="49">
        <v>2.5171296296296299E-2</v>
      </c>
      <c r="M51" s="50">
        <v>32</v>
      </c>
      <c r="N51" s="49"/>
      <c r="O51" s="50"/>
      <c r="P51" s="49"/>
      <c r="Q51" s="49"/>
      <c r="R51" s="51"/>
      <c r="S51" s="55"/>
      <c r="T51" s="53"/>
    </row>
    <row r="52" spans="1:20" s="54" customFormat="1" ht="30" customHeight="1" x14ac:dyDescent="0.2">
      <c r="A52" s="11" t="s">
        <v>50</v>
      </c>
      <c r="B52" s="9">
        <v>49</v>
      </c>
      <c r="C52" s="47" t="s">
        <v>123</v>
      </c>
      <c r="D52" s="10" t="s">
        <v>35</v>
      </c>
      <c r="E52" s="68">
        <v>37729</v>
      </c>
      <c r="F52" s="48" t="s">
        <v>16</v>
      </c>
      <c r="G52" s="118" t="s">
        <v>20</v>
      </c>
      <c r="H52" s="49">
        <v>0.15873842592592594</v>
      </c>
      <c r="I52" s="50">
        <v>32</v>
      </c>
      <c r="J52" s="49">
        <v>0.13195601851851851</v>
      </c>
      <c r="K52" s="50">
        <v>6</v>
      </c>
      <c r="L52" s="49">
        <v>2.7253472222222217E-2</v>
      </c>
      <c r="M52" s="50">
        <v>45</v>
      </c>
      <c r="N52" s="49"/>
      <c r="O52" s="50"/>
      <c r="P52" s="49"/>
      <c r="Q52" s="49"/>
      <c r="R52" s="51"/>
      <c r="S52" s="55"/>
      <c r="T52" s="53"/>
    </row>
    <row r="53" spans="1:20" s="54" customFormat="1" ht="30" customHeight="1" x14ac:dyDescent="0.2">
      <c r="A53" s="11" t="s">
        <v>50</v>
      </c>
      <c r="B53" s="9">
        <v>24</v>
      </c>
      <c r="C53" s="47" t="s">
        <v>100</v>
      </c>
      <c r="D53" s="10" t="s">
        <v>91</v>
      </c>
      <c r="E53" s="68">
        <v>37904</v>
      </c>
      <c r="F53" s="48" t="s">
        <v>16</v>
      </c>
      <c r="G53" s="118" t="s">
        <v>34</v>
      </c>
      <c r="H53" s="49">
        <v>0.15968750000000001</v>
      </c>
      <c r="I53" s="50">
        <v>34</v>
      </c>
      <c r="J53" s="49">
        <v>0.13236111111111112</v>
      </c>
      <c r="K53" s="50">
        <v>34</v>
      </c>
      <c r="L53" s="49">
        <v>2.6340277777777778E-2</v>
      </c>
      <c r="M53" s="50">
        <v>42</v>
      </c>
      <c r="N53" s="49"/>
      <c r="O53" s="50"/>
      <c r="P53" s="49"/>
      <c r="Q53" s="49"/>
      <c r="R53" s="51"/>
      <c r="S53" s="55"/>
      <c r="T53" s="53"/>
    </row>
    <row r="54" spans="1:20" s="54" customFormat="1" ht="30" customHeight="1" x14ac:dyDescent="0.2">
      <c r="A54" s="11" t="s">
        <v>50</v>
      </c>
      <c r="B54" s="9">
        <v>21</v>
      </c>
      <c r="C54" s="47" t="s">
        <v>102</v>
      </c>
      <c r="D54" s="10" t="s">
        <v>88</v>
      </c>
      <c r="E54" s="68">
        <v>38158</v>
      </c>
      <c r="F54" s="48" t="s">
        <v>16</v>
      </c>
      <c r="G54" s="118" t="s">
        <v>34</v>
      </c>
      <c r="H54" s="49">
        <v>0.1633449074074074</v>
      </c>
      <c r="I54" s="50">
        <v>38</v>
      </c>
      <c r="J54" s="49">
        <v>0.13327546296296297</v>
      </c>
      <c r="K54" s="50">
        <v>36</v>
      </c>
      <c r="L54" s="49">
        <v>2.4211805555555559E-2</v>
      </c>
      <c r="M54" s="50">
        <v>17</v>
      </c>
      <c r="N54" s="49"/>
      <c r="O54" s="50"/>
      <c r="P54" s="49"/>
      <c r="Q54" s="49"/>
      <c r="R54" s="51"/>
      <c r="S54" s="55"/>
      <c r="T54" s="53"/>
    </row>
    <row r="55" spans="1:20" s="54" customFormat="1" ht="30" customHeight="1" x14ac:dyDescent="0.2">
      <c r="A55" s="11" t="s">
        <v>50</v>
      </c>
      <c r="B55" s="9">
        <v>31</v>
      </c>
      <c r="C55" s="47" t="s">
        <v>60</v>
      </c>
      <c r="D55" s="10" t="s">
        <v>61</v>
      </c>
      <c r="E55" s="68">
        <v>38092</v>
      </c>
      <c r="F55" s="48" t="s">
        <v>16</v>
      </c>
      <c r="G55" s="118" t="s">
        <v>51</v>
      </c>
      <c r="H55" s="49">
        <v>0.16302083333333334</v>
      </c>
      <c r="I55" s="50">
        <v>37</v>
      </c>
      <c r="J55" s="49">
        <v>0.13195601851851851</v>
      </c>
      <c r="K55" s="50">
        <v>7</v>
      </c>
      <c r="L55" s="49">
        <v>2.7060185185185187E-2</v>
      </c>
      <c r="M55" s="50">
        <v>43</v>
      </c>
      <c r="N55" s="49"/>
      <c r="O55" s="50"/>
      <c r="P55" s="49"/>
      <c r="Q55" s="49"/>
      <c r="R55" s="51"/>
      <c r="S55" s="55"/>
      <c r="T55" s="53"/>
    </row>
    <row r="56" spans="1:20" s="54" customFormat="1" ht="30" customHeight="1" x14ac:dyDescent="0.2">
      <c r="A56" s="11" t="s">
        <v>50</v>
      </c>
      <c r="B56" s="9">
        <v>43</v>
      </c>
      <c r="C56" s="47" t="s">
        <v>143</v>
      </c>
      <c r="D56" s="10" t="s">
        <v>140</v>
      </c>
      <c r="E56" s="68">
        <v>38002</v>
      </c>
      <c r="F56" s="48" t="s">
        <v>16</v>
      </c>
      <c r="G56" s="118" t="s">
        <v>19</v>
      </c>
      <c r="H56" s="49">
        <v>0.1693287037037037</v>
      </c>
      <c r="I56" s="50">
        <v>41</v>
      </c>
      <c r="J56" s="49">
        <v>0.13387731481481482</v>
      </c>
      <c r="K56" s="50">
        <v>38</v>
      </c>
      <c r="L56" s="49">
        <v>2.4717592592592593E-2</v>
      </c>
      <c r="M56" s="50">
        <v>24</v>
      </c>
      <c r="N56" s="49"/>
      <c r="O56" s="50"/>
      <c r="P56" s="49"/>
      <c r="Q56" s="49"/>
      <c r="R56" s="51"/>
      <c r="S56" s="55"/>
      <c r="T56" s="53"/>
    </row>
    <row r="57" spans="1:20" s="54" customFormat="1" ht="30" customHeight="1" x14ac:dyDescent="0.2">
      <c r="A57" s="11" t="s">
        <v>50</v>
      </c>
      <c r="B57" s="9">
        <v>25</v>
      </c>
      <c r="C57" s="47" t="s">
        <v>155</v>
      </c>
      <c r="D57" s="10" t="s">
        <v>78</v>
      </c>
      <c r="E57" s="68">
        <v>38099</v>
      </c>
      <c r="F57" s="48" t="s">
        <v>16</v>
      </c>
      <c r="G57" s="118" t="s">
        <v>34</v>
      </c>
      <c r="H57" s="49">
        <v>0.16622685185185185</v>
      </c>
      <c r="I57" s="50">
        <v>40</v>
      </c>
      <c r="J57" s="49">
        <v>0.13515046296296296</v>
      </c>
      <c r="K57" s="50">
        <v>40</v>
      </c>
      <c r="L57" s="49">
        <v>2.7898148148148148E-2</v>
      </c>
      <c r="M57" s="50">
        <v>47</v>
      </c>
      <c r="N57" s="49"/>
      <c r="O57" s="50"/>
      <c r="P57" s="49"/>
      <c r="Q57" s="49"/>
      <c r="R57" s="51"/>
      <c r="S57" s="55"/>
      <c r="T57" s="53"/>
    </row>
    <row r="58" spans="1:20" s="54" customFormat="1" ht="30" customHeight="1" x14ac:dyDescent="0.2">
      <c r="A58" s="11" t="s">
        <v>50</v>
      </c>
      <c r="B58" s="9">
        <v>37</v>
      </c>
      <c r="C58" s="47" t="s">
        <v>108</v>
      </c>
      <c r="D58" s="10" t="s">
        <v>184</v>
      </c>
      <c r="E58" s="68">
        <v>38130</v>
      </c>
      <c r="F58" s="48" t="s">
        <v>16</v>
      </c>
      <c r="G58" s="118" t="s">
        <v>19</v>
      </c>
      <c r="H58" s="49">
        <v>0.16989583333333333</v>
      </c>
      <c r="I58" s="50">
        <v>44</v>
      </c>
      <c r="J58" s="49">
        <v>0.13702546296296295</v>
      </c>
      <c r="K58" s="50">
        <v>42</v>
      </c>
      <c r="L58" s="49">
        <v>2.6076388888888885E-2</v>
      </c>
      <c r="M58" s="50">
        <v>40</v>
      </c>
      <c r="N58" s="49"/>
      <c r="O58" s="50"/>
      <c r="P58" s="49"/>
      <c r="Q58" s="49"/>
      <c r="R58" s="51"/>
      <c r="S58" s="55"/>
      <c r="T58" s="53"/>
    </row>
    <row r="59" spans="1:20" s="54" customFormat="1" ht="30" customHeight="1" x14ac:dyDescent="0.2">
      <c r="A59" s="11" t="s">
        <v>50</v>
      </c>
      <c r="B59" s="9">
        <v>22</v>
      </c>
      <c r="C59" s="47" t="s">
        <v>99</v>
      </c>
      <c r="D59" s="10" t="s">
        <v>89</v>
      </c>
      <c r="E59" s="68">
        <v>38194</v>
      </c>
      <c r="F59" s="48" t="s">
        <v>16</v>
      </c>
      <c r="G59" s="118" t="s">
        <v>34</v>
      </c>
      <c r="H59" s="49">
        <v>0.17182870370370371</v>
      </c>
      <c r="I59" s="50">
        <v>46</v>
      </c>
      <c r="J59" s="49">
        <v>0.13733796296296297</v>
      </c>
      <c r="K59" s="50">
        <v>46</v>
      </c>
      <c r="L59" s="49">
        <v>2.5256944444444443E-2</v>
      </c>
      <c r="M59" s="50">
        <v>34</v>
      </c>
      <c r="N59" s="49"/>
      <c r="O59" s="50"/>
      <c r="P59" s="49"/>
      <c r="Q59" s="49"/>
      <c r="R59" s="51"/>
      <c r="S59" s="55"/>
      <c r="T59" s="53"/>
    </row>
    <row r="60" spans="1:20" s="54" customFormat="1" ht="30" customHeight="1" x14ac:dyDescent="0.2">
      <c r="A60" s="11" t="s">
        <v>50</v>
      </c>
      <c r="B60" s="9">
        <v>19</v>
      </c>
      <c r="C60" s="47" t="s">
        <v>101</v>
      </c>
      <c r="D60" s="10" t="s">
        <v>86</v>
      </c>
      <c r="E60" s="68">
        <v>37795</v>
      </c>
      <c r="F60" s="48" t="s">
        <v>16</v>
      </c>
      <c r="G60" s="118" t="s">
        <v>34</v>
      </c>
      <c r="H60" s="49">
        <v>0.15395833333333334</v>
      </c>
      <c r="I60" s="50">
        <v>22</v>
      </c>
      <c r="J60" s="49">
        <v>0.1350810185185185</v>
      </c>
      <c r="K60" s="50">
        <v>39</v>
      </c>
      <c r="L60" s="49">
        <v>2.7094907407407404E-2</v>
      </c>
      <c r="M60" s="50">
        <v>44</v>
      </c>
      <c r="N60" s="49"/>
      <c r="O60" s="50"/>
      <c r="P60" s="49"/>
      <c r="Q60" s="49"/>
      <c r="R60" s="51"/>
      <c r="S60" s="55"/>
      <c r="T60" s="53"/>
    </row>
    <row r="61" spans="1:20" s="54" customFormat="1" ht="30" customHeight="1" x14ac:dyDescent="0.2">
      <c r="A61" s="11" t="s">
        <v>50</v>
      </c>
      <c r="B61" s="9">
        <v>29</v>
      </c>
      <c r="C61" s="47" t="s">
        <v>56</v>
      </c>
      <c r="D61" s="10" t="s">
        <v>57</v>
      </c>
      <c r="E61" s="68">
        <v>38031</v>
      </c>
      <c r="F61" s="48" t="s">
        <v>163</v>
      </c>
      <c r="G61" s="118" t="s">
        <v>51</v>
      </c>
      <c r="H61" s="49">
        <v>0.16335648148148149</v>
      </c>
      <c r="I61" s="50">
        <v>39</v>
      </c>
      <c r="J61" s="49">
        <v>0.13706018518518517</v>
      </c>
      <c r="K61" s="50">
        <v>44</v>
      </c>
      <c r="L61" s="49">
        <v>2.7636574074074074E-2</v>
      </c>
      <c r="M61" s="50">
        <v>46</v>
      </c>
      <c r="N61" s="49"/>
      <c r="O61" s="50"/>
      <c r="P61" s="49"/>
      <c r="Q61" s="49"/>
      <c r="R61" s="51"/>
      <c r="S61" s="55"/>
      <c r="T61" s="53"/>
    </row>
    <row r="62" spans="1:20" s="54" customFormat="1" ht="30" customHeight="1" x14ac:dyDescent="0.2">
      <c r="A62" s="11" t="s">
        <v>50</v>
      </c>
      <c r="B62" s="9">
        <v>13</v>
      </c>
      <c r="C62" s="47" t="s">
        <v>114</v>
      </c>
      <c r="D62" s="10" t="s">
        <v>63</v>
      </c>
      <c r="E62" s="68">
        <v>38198</v>
      </c>
      <c r="F62" s="48" t="s">
        <v>16</v>
      </c>
      <c r="G62" s="118" t="s">
        <v>41</v>
      </c>
      <c r="H62" s="49">
        <v>0.15623842592592593</v>
      </c>
      <c r="I62" s="50">
        <v>23</v>
      </c>
      <c r="J62" s="49">
        <v>0.13199074074074074</v>
      </c>
      <c r="K62" s="50">
        <v>30</v>
      </c>
      <c r="L62" s="49">
        <v>2.5206018518518516E-2</v>
      </c>
      <c r="M62" s="50">
        <v>33</v>
      </c>
      <c r="N62" s="49"/>
      <c r="O62" s="50"/>
      <c r="P62" s="49"/>
      <c r="Q62" s="49"/>
      <c r="R62" s="51"/>
      <c r="S62" s="55"/>
      <c r="T62" s="53"/>
    </row>
    <row r="63" spans="1:20" s="54" customFormat="1" ht="30" customHeight="1" x14ac:dyDescent="0.2">
      <c r="A63" s="11" t="s">
        <v>50</v>
      </c>
      <c r="B63" s="9">
        <v>33</v>
      </c>
      <c r="C63" s="47" t="s">
        <v>121</v>
      </c>
      <c r="D63" s="10" t="s">
        <v>97</v>
      </c>
      <c r="E63" s="68">
        <v>38106</v>
      </c>
      <c r="F63" s="48" t="s">
        <v>16</v>
      </c>
      <c r="G63" s="118" t="s">
        <v>18</v>
      </c>
      <c r="H63" s="49">
        <v>0.16259259259259259</v>
      </c>
      <c r="I63" s="50">
        <v>36</v>
      </c>
      <c r="J63" s="49">
        <v>0.13702546296296295</v>
      </c>
      <c r="K63" s="50">
        <v>43</v>
      </c>
      <c r="L63" s="49">
        <v>2.5005787037037038E-2</v>
      </c>
      <c r="M63" s="50">
        <v>30</v>
      </c>
      <c r="N63" s="49"/>
      <c r="O63" s="50"/>
      <c r="P63" s="49"/>
      <c r="Q63" s="49"/>
      <c r="R63" s="51"/>
      <c r="S63" s="55"/>
      <c r="T63" s="53"/>
    </row>
    <row r="64" spans="1:20" s="54" customFormat="1" ht="30" customHeight="1" x14ac:dyDescent="0.2">
      <c r="A64" s="11" t="s">
        <v>50</v>
      </c>
      <c r="B64" s="9">
        <v>52</v>
      </c>
      <c r="C64" s="47" t="s">
        <v>83</v>
      </c>
      <c r="D64" s="10" t="s">
        <v>69</v>
      </c>
      <c r="E64" s="68">
        <v>38079</v>
      </c>
      <c r="F64" s="48" t="s">
        <v>163</v>
      </c>
      <c r="G64" s="118" t="s">
        <v>20</v>
      </c>
      <c r="H64" s="49">
        <v>0.17070601851851852</v>
      </c>
      <c r="I64" s="50">
        <v>45</v>
      </c>
      <c r="J64" s="49">
        <v>0.13199074074074074</v>
      </c>
      <c r="K64" s="50">
        <v>26</v>
      </c>
      <c r="L64" s="49">
        <v>2.5285879629629634E-2</v>
      </c>
      <c r="M64" s="50">
        <v>35</v>
      </c>
      <c r="N64" s="49"/>
      <c r="O64" s="50"/>
      <c r="P64" s="49"/>
      <c r="Q64" s="49"/>
      <c r="R64" s="51"/>
      <c r="S64" s="55"/>
      <c r="T64" s="53"/>
    </row>
    <row r="65" spans="1:22" s="54" customFormat="1" ht="30" customHeight="1" x14ac:dyDescent="0.2">
      <c r="A65" s="11" t="s">
        <v>50</v>
      </c>
      <c r="B65" s="9">
        <v>10</v>
      </c>
      <c r="C65" s="47" t="s">
        <v>150</v>
      </c>
      <c r="D65" s="10" t="s">
        <v>149</v>
      </c>
      <c r="E65" s="68">
        <v>38348</v>
      </c>
      <c r="F65" s="48" t="s">
        <v>16</v>
      </c>
      <c r="G65" s="118" t="s">
        <v>164</v>
      </c>
      <c r="H65" s="49">
        <v>0.15844907407407408</v>
      </c>
      <c r="I65" s="50">
        <v>31</v>
      </c>
      <c r="J65" s="49">
        <v>0.13354166666666667</v>
      </c>
      <c r="K65" s="50">
        <v>37</v>
      </c>
      <c r="L65" s="49">
        <v>2.5711805555555554E-2</v>
      </c>
      <c r="M65" s="50">
        <v>38</v>
      </c>
      <c r="N65" s="49"/>
      <c r="O65" s="50"/>
      <c r="P65" s="49"/>
      <c r="Q65" s="49"/>
      <c r="R65" s="51"/>
      <c r="S65" s="55"/>
      <c r="T65" s="53"/>
    </row>
    <row r="66" spans="1:22" s="54" customFormat="1" ht="30" customHeight="1" x14ac:dyDescent="0.2">
      <c r="A66" s="11" t="s">
        <v>50</v>
      </c>
      <c r="B66" s="9">
        <v>44</v>
      </c>
      <c r="C66" s="47" t="s">
        <v>145</v>
      </c>
      <c r="D66" s="10" t="s">
        <v>144</v>
      </c>
      <c r="E66" s="68">
        <v>37820</v>
      </c>
      <c r="F66" s="48" t="s">
        <v>16</v>
      </c>
      <c r="G66" s="118" t="s">
        <v>19</v>
      </c>
      <c r="H66" s="49">
        <v>0.16989583333333333</v>
      </c>
      <c r="I66" s="50">
        <v>43</v>
      </c>
      <c r="J66" s="49">
        <v>0.13533564814814816</v>
      </c>
      <c r="K66" s="50">
        <v>41</v>
      </c>
      <c r="L66" s="49">
        <v>2.5152777777777777E-2</v>
      </c>
      <c r="M66" s="50">
        <v>31</v>
      </c>
      <c r="N66" s="49"/>
      <c r="O66" s="50"/>
      <c r="P66" s="49"/>
      <c r="Q66" s="49"/>
      <c r="R66" s="51"/>
      <c r="S66" s="55"/>
      <c r="T66" s="53"/>
    </row>
    <row r="67" spans="1:22" s="54" customFormat="1" ht="30" customHeight="1" x14ac:dyDescent="0.2">
      <c r="A67" s="11" t="s">
        <v>50</v>
      </c>
      <c r="B67" s="9">
        <v>26</v>
      </c>
      <c r="C67" s="47" t="s">
        <v>154</v>
      </c>
      <c r="D67" s="10" t="s">
        <v>124</v>
      </c>
      <c r="E67" s="68">
        <v>37775</v>
      </c>
      <c r="F67" s="48" t="s">
        <v>16</v>
      </c>
      <c r="G67" s="118" t="s">
        <v>34</v>
      </c>
      <c r="H67" s="49">
        <v>0.17298611111111109</v>
      </c>
      <c r="I67" s="50">
        <v>48</v>
      </c>
      <c r="J67" s="49">
        <v>0.13787037037037037</v>
      </c>
      <c r="K67" s="50">
        <v>48</v>
      </c>
      <c r="L67" s="49">
        <v>2.8829861111111108E-2</v>
      </c>
      <c r="M67" s="50">
        <v>48</v>
      </c>
      <c r="N67" s="49"/>
      <c r="O67" s="50"/>
      <c r="P67" s="49"/>
      <c r="Q67" s="49"/>
      <c r="R67" s="51"/>
      <c r="S67" s="55"/>
      <c r="T67" s="53"/>
    </row>
    <row r="68" spans="1:22" s="54" customFormat="1" ht="30" customHeight="1" x14ac:dyDescent="0.2">
      <c r="A68" s="11" t="s">
        <v>50</v>
      </c>
      <c r="B68" s="9">
        <v>39</v>
      </c>
      <c r="C68" s="47" t="s">
        <v>107</v>
      </c>
      <c r="D68" s="10" t="s">
        <v>111</v>
      </c>
      <c r="E68" s="68">
        <v>38032</v>
      </c>
      <c r="F68" s="48" t="s">
        <v>16</v>
      </c>
      <c r="G68" s="118" t="s">
        <v>19</v>
      </c>
      <c r="H68" s="49">
        <v>0.16978009259259261</v>
      </c>
      <c r="I68" s="50">
        <v>42</v>
      </c>
      <c r="J68" s="49">
        <v>0.13736111111111113</v>
      </c>
      <c r="K68" s="50">
        <v>47</v>
      </c>
      <c r="L68" s="49">
        <v>2.5743055555555557E-2</v>
      </c>
      <c r="M68" s="50">
        <v>39</v>
      </c>
      <c r="N68" s="49"/>
      <c r="O68" s="50"/>
      <c r="P68" s="49"/>
      <c r="Q68" s="49"/>
      <c r="R68" s="51"/>
      <c r="S68" s="55"/>
      <c r="T68" s="53"/>
    </row>
    <row r="69" spans="1:22" s="54" customFormat="1" ht="30" customHeight="1" x14ac:dyDescent="0.2">
      <c r="A69" s="11" t="s">
        <v>50</v>
      </c>
      <c r="B69" s="9">
        <v>2</v>
      </c>
      <c r="C69" s="47" t="s">
        <v>94</v>
      </c>
      <c r="D69" s="10" t="s">
        <v>65</v>
      </c>
      <c r="E69" s="68">
        <v>38035</v>
      </c>
      <c r="F69" s="48" t="s">
        <v>16</v>
      </c>
      <c r="G69" s="118" t="s">
        <v>165</v>
      </c>
      <c r="H69" s="49">
        <v>0.15232638888888889</v>
      </c>
      <c r="I69" s="50">
        <v>14</v>
      </c>
      <c r="J69" s="49">
        <v>0.1370949074074074</v>
      </c>
      <c r="K69" s="50">
        <v>45</v>
      </c>
      <c r="L69" s="49">
        <v>2.4899305555555553E-2</v>
      </c>
      <c r="M69" s="50">
        <v>28</v>
      </c>
      <c r="N69" s="49"/>
      <c r="O69" s="50"/>
      <c r="P69" s="49"/>
      <c r="Q69" s="49"/>
      <c r="R69" s="51"/>
      <c r="S69" s="55"/>
      <c r="T69" s="53"/>
    </row>
    <row r="70" spans="1:22" s="54" customFormat="1" ht="30" customHeight="1" x14ac:dyDescent="0.2">
      <c r="A70" s="11" t="s">
        <v>50</v>
      </c>
      <c r="B70" s="9">
        <v>46</v>
      </c>
      <c r="C70" s="47" t="s">
        <v>146</v>
      </c>
      <c r="D70" s="10" t="s">
        <v>148</v>
      </c>
      <c r="E70" s="68">
        <v>38114</v>
      </c>
      <c r="F70" s="48" t="s">
        <v>16</v>
      </c>
      <c r="G70" s="118" t="s">
        <v>42</v>
      </c>
      <c r="H70" s="49">
        <v>0.17234953703703704</v>
      </c>
      <c r="I70" s="50">
        <v>47</v>
      </c>
      <c r="J70" s="49">
        <v>0.13304398148148147</v>
      </c>
      <c r="K70" s="50">
        <v>35</v>
      </c>
      <c r="L70" s="49">
        <v>2.6226851851851852E-2</v>
      </c>
      <c r="M70" s="50">
        <v>41</v>
      </c>
      <c r="N70" s="49"/>
      <c r="O70" s="50"/>
      <c r="P70" s="49"/>
      <c r="Q70" s="49"/>
      <c r="R70" s="51"/>
      <c r="S70" s="55"/>
      <c r="T70" s="53"/>
    </row>
    <row r="71" spans="1:22" s="54" customFormat="1" ht="30" customHeight="1" x14ac:dyDescent="0.2">
      <c r="A71" s="11" t="s">
        <v>50</v>
      </c>
      <c r="B71" s="9">
        <v>14</v>
      </c>
      <c r="C71" s="47" t="s">
        <v>136</v>
      </c>
      <c r="D71" s="10" t="s">
        <v>134</v>
      </c>
      <c r="E71" s="68">
        <v>38058</v>
      </c>
      <c r="F71" s="48" t="s">
        <v>163</v>
      </c>
      <c r="G71" s="118" t="s">
        <v>133</v>
      </c>
      <c r="H71" s="49"/>
      <c r="I71" s="50" t="s">
        <v>50</v>
      </c>
      <c r="J71" s="49"/>
      <c r="K71" s="50"/>
      <c r="L71" s="49"/>
      <c r="M71" s="50"/>
      <c r="N71" s="49"/>
      <c r="O71" s="50"/>
      <c r="P71" s="49"/>
      <c r="Q71" s="49"/>
      <c r="R71" s="51"/>
      <c r="S71" s="55"/>
      <c r="T71" s="53"/>
    </row>
    <row r="72" spans="1:22" s="54" customFormat="1" ht="30" customHeight="1" x14ac:dyDescent="0.2">
      <c r="A72" s="11" t="s">
        <v>50</v>
      </c>
      <c r="B72" s="9">
        <v>15</v>
      </c>
      <c r="C72" s="47" t="s">
        <v>137</v>
      </c>
      <c r="D72" s="10" t="s">
        <v>135</v>
      </c>
      <c r="E72" s="68">
        <v>38087</v>
      </c>
      <c r="F72" s="48" t="s">
        <v>163</v>
      </c>
      <c r="G72" s="118" t="s">
        <v>133</v>
      </c>
      <c r="H72" s="49"/>
      <c r="I72" s="50" t="s">
        <v>50</v>
      </c>
      <c r="J72" s="49"/>
      <c r="K72" s="50"/>
      <c r="L72" s="49"/>
      <c r="M72" s="50"/>
      <c r="N72" s="49"/>
      <c r="O72" s="50"/>
      <c r="P72" s="49"/>
      <c r="Q72" s="49"/>
      <c r="R72" s="51"/>
      <c r="S72" s="55"/>
      <c r="T72" s="53"/>
    </row>
    <row r="73" spans="1:22" s="54" customFormat="1" ht="30" customHeight="1" x14ac:dyDescent="0.2">
      <c r="A73" s="11" t="s">
        <v>50</v>
      </c>
      <c r="B73" s="9">
        <v>47</v>
      </c>
      <c r="C73" s="47" t="s">
        <v>82</v>
      </c>
      <c r="D73" s="10" t="s">
        <v>38</v>
      </c>
      <c r="E73" s="68">
        <v>37801</v>
      </c>
      <c r="F73" s="48" t="s">
        <v>16</v>
      </c>
      <c r="G73" s="118" t="s">
        <v>20</v>
      </c>
      <c r="H73" s="49"/>
      <c r="I73" s="50" t="s">
        <v>50</v>
      </c>
      <c r="J73" s="49"/>
      <c r="K73" s="50"/>
      <c r="L73" s="49"/>
      <c r="M73" s="50"/>
      <c r="N73" s="49"/>
      <c r="O73" s="50"/>
      <c r="P73" s="49"/>
      <c r="Q73" s="49"/>
      <c r="R73" s="51"/>
      <c r="S73" s="55"/>
      <c r="T73" s="53"/>
    </row>
    <row r="74" spans="1:22" s="54" customFormat="1" ht="30" customHeight="1" x14ac:dyDescent="0.2">
      <c r="A74" s="11" t="s">
        <v>50</v>
      </c>
      <c r="B74" s="9">
        <v>51</v>
      </c>
      <c r="C74" s="47" t="s">
        <v>85</v>
      </c>
      <c r="D74" s="10" t="s">
        <v>40</v>
      </c>
      <c r="E74" s="68">
        <v>38056</v>
      </c>
      <c r="F74" s="48" t="s">
        <v>163</v>
      </c>
      <c r="G74" s="118" t="s">
        <v>20</v>
      </c>
      <c r="H74" s="49"/>
      <c r="I74" s="50" t="s">
        <v>50</v>
      </c>
      <c r="J74" s="49"/>
      <c r="K74" s="50"/>
      <c r="L74" s="49"/>
      <c r="M74" s="50"/>
      <c r="N74" s="49"/>
      <c r="O74" s="50"/>
      <c r="P74" s="49"/>
      <c r="Q74" s="49"/>
      <c r="R74" s="51"/>
      <c r="S74" s="55"/>
      <c r="T74" s="53"/>
    </row>
    <row r="75" spans="1:22" s="54" customFormat="1" ht="30" customHeight="1" x14ac:dyDescent="0.2">
      <c r="A75" s="11" t="s">
        <v>50</v>
      </c>
      <c r="B75" s="9">
        <v>56</v>
      </c>
      <c r="C75" s="47" t="s">
        <v>110</v>
      </c>
      <c r="D75" s="10" t="s">
        <v>70</v>
      </c>
      <c r="E75" s="68">
        <v>37649</v>
      </c>
      <c r="F75" s="48" t="s">
        <v>16</v>
      </c>
      <c r="G75" s="118" t="s">
        <v>20</v>
      </c>
      <c r="H75" s="49"/>
      <c r="I75" s="50" t="s">
        <v>50</v>
      </c>
      <c r="J75" s="49"/>
      <c r="K75" s="50"/>
      <c r="L75" s="49"/>
      <c r="M75" s="50"/>
      <c r="N75" s="49"/>
      <c r="O75" s="50"/>
      <c r="P75" s="49"/>
      <c r="Q75" s="49"/>
      <c r="R75" s="51"/>
      <c r="S75" s="55"/>
      <c r="T75" s="53"/>
    </row>
    <row r="76" spans="1:22" s="54" customFormat="1" ht="30" customHeight="1" thickBot="1" x14ac:dyDescent="0.25">
      <c r="A76" s="99" t="s">
        <v>50</v>
      </c>
      <c r="B76" s="100">
        <v>58</v>
      </c>
      <c r="C76" s="101" t="s">
        <v>151</v>
      </c>
      <c r="D76" s="102" t="s">
        <v>152</v>
      </c>
      <c r="E76" s="103">
        <v>38351</v>
      </c>
      <c r="F76" s="104" t="s">
        <v>163</v>
      </c>
      <c r="G76" s="119" t="s">
        <v>20</v>
      </c>
      <c r="H76" s="105"/>
      <c r="I76" s="106" t="s">
        <v>50</v>
      </c>
      <c r="J76" s="105"/>
      <c r="K76" s="106"/>
      <c r="L76" s="105"/>
      <c r="M76" s="106"/>
      <c r="N76" s="105"/>
      <c r="O76" s="106"/>
      <c r="P76" s="105"/>
      <c r="Q76" s="105"/>
      <c r="R76" s="107"/>
      <c r="S76" s="108"/>
      <c r="T76" s="109"/>
    </row>
    <row r="77" spans="1:22" s="54" customFormat="1" ht="9" customHeight="1" thickTop="1" thickBot="1" x14ac:dyDescent="0.25">
      <c r="A77" s="56"/>
      <c r="B77" s="57"/>
      <c r="C77" s="57"/>
      <c r="D77" s="58"/>
      <c r="E77" s="59"/>
      <c r="F77" s="60"/>
      <c r="G77" s="59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2"/>
    </row>
    <row r="78" spans="1:22" s="54" customFormat="1" ht="16.5" customHeight="1" thickTop="1" x14ac:dyDescent="0.2">
      <c r="A78" s="120" t="s">
        <v>4</v>
      </c>
      <c r="B78" s="121"/>
      <c r="C78" s="121"/>
      <c r="D78" s="121"/>
      <c r="E78" s="121"/>
      <c r="F78" s="121"/>
      <c r="G78" s="121"/>
      <c r="H78" s="121" t="s">
        <v>5</v>
      </c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30"/>
      <c r="U78" s="91"/>
      <c r="V78" s="92"/>
    </row>
    <row r="79" spans="1:22" s="54" customFormat="1" ht="16.5" customHeight="1" x14ac:dyDescent="0.2">
      <c r="A79" s="71"/>
      <c r="B79" s="2"/>
      <c r="C79" s="72"/>
      <c r="D79" s="2"/>
      <c r="E79" s="2"/>
      <c r="F79" s="2"/>
      <c r="G79" s="73"/>
      <c r="H79" s="74" t="s">
        <v>166</v>
      </c>
      <c r="I79" s="75"/>
      <c r="J79" s="76">
        <v>11</v>
      </c>
      <c r="K79" s="77"/>
      <c r="L79" s="78"/>
      <c r="M79" s="79"/>
      <c r="N79" s="80"/>
      <c r="O79" s="80"/>
      <c r="P79" s="80"/>
      <c r="Q79" s="80"/>
      <c r="R79" s="95"/>
      <c r="S79" s="74" t="s">
        <v>167</v>
      </c>
      <c r="T79" s="81">
        <f>COUNTIF(F$21:F176,"ЗМС")</f>
        <v>0</v>
      </c>
    </row>
    <row r="80" spans="1:22" s="54" customFormat="1" ht="16.5" customHeight="1" x14ac:dyDescent="0.2">
      <c r="A80" s="82"/>
      <c r="B80" s="64"/>
      <c r="C80" s="96"/>
      <c r="D80" s="64"/>
      <c r="E80" s="64"/>
      <c r="F80" s="64"/>
      <c r="G80" s="83"/>
      <c r="H80" s="74" t="s">
        <v>168</v>
      </c>
      <c r="I80" s="75"/>
      <c r="J80" s="84">
        <f>J81+J86</f>
        <v>54</v>
      </c>
      <c r="K80" s="97"/>
      <c r="L80" s="13"/>
      <c r="M80" s="80"/>
      <c r="N80" s="80"/>
      <c r="O80" s="80"/>
      <c r="P80" s="80"/>
      <c r="Q80" s="80"/>
      <c r="R80" s="95"/>
      <c r="S80" s="74" t="s">
        <v>169</v>
      </c>
      <c r="T80" s="81">
        <f>COUNTIF(F$21:F176,"МСМК")</f>
        <v>0</v>
      </c>
    </row>
    <row r="81" spans="1:22" s="54" customFormat="1" ht="16.5" customHeight="1" x14ac:dyDescent="0.2">
      <c r="A81" s="12"/>
      <c r="B81" s="64"/>
      <c r="C81" s="98"/>
      <c r="D81" s="64"/>
      <c r="E81" s="64"/>
      <c r="F81" s="64"/>
      <c r="G81" s="83"/>
      <c r="H81" s="74" t="s">
        <v>170</v>
      </c>
      <c r="I81" s="75"/>
      <c r="J81" s="84">
        <f>J82+J84+J83+J85</f>
        <v>54</v>
      </c>
      <c r="K81" s="97"/>
      <c r="L81" s="13"/>
      <c r="M81" s="80"/>
      <c r="N81" s="80"/>
      <c r="O81" s="80"/>
      <c r="P81" s="80"/>
      <c r="Q81" s="80"/>
      <c r="R81" s="95"/>
      <c r="S81" s="74" t="s">
        <v>17</v>
      </c>
      <c r="T81" s="81">
        <f>COUNTIF(F$21:F74,"МС")</f>
        <v>0</v>
      </c>
    </row>
    <row r="82" spans="1:22" s="54" customFormat="1" ht="16.5" customHeight="1" x14ac:dyDescent="0.2">
      <c r="A82" s="82"/>
      <c r="B82" s="64"/>
      <c r="C82" s="98"/>
      <c r="D82" s="64"/>
      <c r="E82" s="64"/>
      <c r="F82" s="64"/>
      <c r="G82" s="83"/>
      <c r="H82" s="74" t="s">
        <v>171</v>
      </c>
      <c r="I82" s="75"/>
      <c r="J82" s="84">
        <f>COUNT(A23:A127)</f>
        <v>27</v>
      </c>
      <c r="K82" s="97"/>
      <c r="L82" s="13"/>
      <c r="M82" s="80"/>
      <c r="N82" s="80"/>
      <c r="O82" s="80"/>
      <c r="P82" s="80"/>
      <c r="Q82" s="80"/>
      <c r="R82" s="95"/>
      <c r="S82" s="74" t="s">
        <v>16</v>
      </c>
      <c r="T82" s="81">
        <f>COUNTIF(F$20:F74,"КМС")</f>
        <v>46</v>
      </c>
    </row>
    <row r="83" spans="1:22" s="54" customFormat="1" ht="16.5" customHeight="1" x14ac:dyDescent="0.2">
      <c r="A83" s="82"/>
      <c r="B83" s="64"/>
      <c r="C83" s="98"/>
      <c r="D83" s="64"/>
      <c r="E83" s="1"/>
      <c r="F83" s="1"/>
      <c r="G83" s="1"/>
      <c r="H83" s="74" t="s">
        <v>172</v>
      </c>
      <c r="I83" s="75"/>
      <c r="J83" s="84">
        <f>COUNTIF(A23:A126,"НФ")</f>
        <v>27</v>
      </c>
      <c r="K83" s="97"/>
      <c r="L83" s="13"/>
      <c r="M83" s="80"/>
      <c r="N83" s="80"/>
      <c r="O83" s="80"/>
      <c r="P83" s="80"/>
      <c r="Q83" s="80"/>
      <c r="R83" s="95"/>
      <c r="S83" s="74" t="s">
        <v>163</v>
      </c>
      <c r="T83" s="81">
        <f>COUNTIF(F$22:F177,"1 СР")</f>
        <v>7</v>
      </c>
    </row>
    <row r="84" spans="1:22" s="54" customFormat="1" ht="16.5" customHeight="1" x14ac:dyDescent="0.2">
      <c r="A84" s="6"/>
      <c r="B84" s="1"/>
      <c r="C84" s="1"/>
      <c r="D84" s="64"/>
      <c r="E84" s="1"/>
      <c r="F84" s="1"/>
      <c r="G84" s="1"/>
      <c r="H84" s="74" t="s">
        <v>173</v>
      </c>
      <c r="I84" s="75"/>
      <c r="J84" s="84">
        <f>COUNTIF(A23:A126,"ЛИМ")</f>
        <v>0</v>
      </c>
      <c r="K84" s="97"/>
      <c r="L84" s="13"/>
      <c r="M84" s="80"/>
      <c r="N84" s="80"/>
      <c r="O84" s="80"/>
      <c r="P84" s="80"/>
      <c r="Q84" s="80"/>
      <c r="R84" s="95"/>
      <c r="S84" s="74" t="s">
        <v>174</v>
      </c>
      <c r="T84" s="81">
        <f>COUNTIF(F$22:F178,"2 СР")</f>
        <v>0</v>
      </c>
    </row>
    <row r="85" spans="1:22" s="54" customFormat="1" ht="16.5" customHeight="1" x14ac:dyDescent="0.2">
      <c r="A85" s="12"/>
      <c r="B85" s="64"/>
      <c r="C85" s="64"/>
      <c r="D85" s="64"/>
      <c r="E85" s="64"/>
      <c r="F85" s="64"/>
      <c r="G85" s="83"/>
      <c r="H85" s="74" t="s">
        <v>175</v>
      </c>
      <c r="I85" s="75"/>
      <c r="J85" s="84">
        <f>COUNTIF(A23:A126,"ДСКВ")</f>
        <v>0</v>
      </c>
      <c r="K85" s="97"/>
      <c r="L85" s="13"/>
      <c r="M85" s="80"/>
      <c r="N85" s="80"/>
      <c r="O85" s="80"/>
      <c r="P85" s="80"/>
      <c r="Q85" s="80"/>
      <c r="R85" s="95"/>
      <c r="S85" s="74" t="s">
        <v>176</v>
      </c>
      <c r="T85" s="81">
        <f>COUNTIF(F$22:F179,"3 СР")</f>
        <v>0</v>
      </c>
    </row>
    <row r="86" spans="1:22" s="54" customFormat="1" ht="16.5" customHeight="1" x14ac:dyDescent="0.2">
      <c r="A86" s="12"/>
      <c r="B86" s="64"/>
      <c r="C86" s="64"/>
      <c r="D86" s="64"/>
      <c r="E86" s="64"/>
      <c r="F86" s="64"/>
      <c r="G86" s="83"/>
      <c r="H86" s="74" t="s">
        <v>177</v>
      </c>
      <c r="I86" s="75"/>
      <c r="J86" s="84">
        <f>COUNTIF(A23:A126,"НС")</f>
        <v>0</v>
      </c>
      <c r="K86" s="97"/>
      <c r="L86" s="13"/>
      <c r="M86" s="80"/>
      <c r="N86" s="80"/>
      <c r="O86" s="80"/>
      <c r="P86" s="80"/>
      <c r="Q86" s="80"/>
      <c r="R86" s="95"/>
      <c r="S86" s="74"/>
      <c r="T86" s="85"/>
    </row>
    <row r="87" spans="1:22" s="54" customFormat="1" ht="6.75" customHeight="1" x14ac:dyDescent="0.2">
      <c r="A87" s="65"/>
      <c r="B87" s="66"/>
      <c r="C87" s="66"/>
      <c r="D87" s="66"/>
      <c r="E87" s="66"/>
      <c r="F87" s="66"/>
      <c r="G87" s="8"/>
      <c r="H87" s="86"/>
      <c r="I87" s="75"/>
      <c r="J87" s="8"/>
      <c r="K87" s="87"/>
      <c r="L87" s="8"/>
      <c r="M87" s="87"/>
      <c r="N87" s="87"/>
      <c r="O87" s="87"/>
      <c r="P87" s="87"/>
      <c r="Q87" s="87"/>
      <c r="R87" s="88"/>
      <c r="S87" s="89"/>
      <c r="T87" s="85"/>
      <c r="U87" s="90"/>
      <c r="V87" s="85"/>
    </row>
    <row r="88" spans="1:22" s="54" customFormat="1" ht="16.5" customHeight="1" x14ac:dyDescent="0.2">
      <c r="A88" s="154" t="s">
        <v>178</v>
      </c>
      <c r="B88" s="131"/>
      <c r="C88" s="131"/>
      <c r="D88" s="131"/>
      <c r="E88" s="131"/>
      <c r="F88" s="131"/>
      <c r="G88" s="131" t="s">
        <v>12</v>
      </c>
      <c r="H88" s="131"/>
      <c r="I88" s="131"/>
      <c r="J88" s="131"/>
      <c r="K88" s="131" t="s">
        <v>3</v>
      </c>
      <c r="L88" s="131"/>
      <c r="M88" s="131"/>
      <c r="N88" s="131"/>
      <c r="O88" s="131"/>
      <c r="P88" s="131"/>
      <c r="Q88" s="132" t="s">
        <v>158</v>
      </c>
      <c r="R88" s="132"/>
      <c r="S88" s="132"/>
      <c r="T88" s="133"/>
      <c r="U88" s="93"/>
      <c r="V88" s="94"/>
    </row>
    <row r="89" spans="1:22" s="54" customFormat="1" ht="16.5" customHeight="1" x14ac:dyDescent="0.2">
      <c r="A89" s="56"/>
      <c r="B89" s="57"/>
      <c r="C89" s="57"/>
      <c r="D89" s="58"/>
      <c r="E89" s="59"/>
      <c r="F89" s="60"/>
      <c r="G89" s="59"/>
      <c r="H89" s="61"/>
      <c r="I89" s="61"/>
      <c r="J89" s="61"/>
      <c r="K89" s="61"/>
      <c r="L89" s="61"/>
      <c r="M89" s="61"/>
      <c r="N89" s="61"/>
      <c r="O89" s="61"/>
      <c r="P89" s="61"/>
      <c r="R89" s="61"/>
      <c r="S89" s="61"/>
      <c r="T89" s="62"/>
    </row>
    <row r="90" spans="1:22" s="54" customFormat="1" ht="16.5" customHeight="1" x14ac:dyDescent="0.2">
      <c r="A90" s="56"/>
      <c r="B90" s="57"/>
      <c r="C90" s="57"/>
      <c r="D90" s="58"/>
      <c r="E90" s="59"/>
      <c r="F90" s="60"/>
      <c r="G90" s="59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2"/>
    </row>
    <row r="91" spans="1:22" s="54" customFormat="1" ht="16.5" customHeight="1" x14ac:dyDescent="0.2">
      <c r="A91" s="56"/>
      <c r="B91" s="57"/>
      <c r="C91" s="57"/>
      <c r="D91" s="58"/>
      <c r="E91" s="59"/>
      <c r="F91" s="60"/>
      <c r="G91" s="59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2"/>
    </row>
    <row r="92" spans="1:22" s="54" customFormat="1" ht="16.5" customHeight="1" x14ac:dyDescent="0.2">
      <c r="A92" s="56"/>
      <c r="B92" s="57"/>
      <c r="C92" s="57"/>
      <c r="D92" s="58"/>
      <c r="E92" s="59"/>
      <c r="F92" s="60"/>
      <c r="G92" s="59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</row>
    <row r="93" spans="1:22" s="54" customFormat="1" ht="16.5" customHeight="1" x14ac:dyDescent="0.2">
      <c r="A93" s="56"/>
      <c r="B93" s="57"/>
      <c r="C93" s="57"/>
      <c r="D93" s="58"/>
      <c r="E93" s="59"/>
      <c r="F93" s="60"/>
      <c r="G93" s="59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2"/>
    </row>
    <row r="94" spans="1:22" s="54" customFormat="1" ht="16.5" customHeight="1" thickBot="1" x14ac:dyDescent="0.25">
      <c r="A94" s="149"/>
      <c r="B94" s="150"/>
      <c r="C94" s="150"/>
      <c r="D94" s="150"/>
      <c r="E94" s="150"/>
      <c r="F94" s="150"/>
      <c r="G94" s="151" t="str">
        <f>G17</f>
        <v xml:space="preserve">ХАРИН В.В. (ВК, г. ИЖЕВСК) </v>
      </c>
      <c r="H94" s="151"/>
      <c r="I94" s="151"/>
      <c r="J94" s="151"/>
      <c r="K94" s="152" t="str">
        <f>G18</f>
        <v xml:space="preserve">САДРОВ Е.В. (1К, г. ИЖЕВСК) </v>
      </c>
      <c r="L94" s="152"/>
      <c r="M94" s="152"/>
      <c r="N94" s="152"/>
      <c r="O94" s="152"/>
      <c r="P94" s="152"/>
      <c r="Q94" s="152" t="str">
        <f>G19</f>
        <v xml:space="preserve">ВЕДЕРНИКОВ М.Г. (ВК, г. ИЖЕВСК) </v>
      </c>
      <c r="R94" s="152"/>
      <c r="S94" s="152"/>
      <c r="T94" s="153"/>
    </row>
    <row r="95" spans="1:22" ht="13.5" thickTop="1" x14ac:dyDescent="0.2"/>
  </sheetData>
  <sortState ref="B23:P49">
    <sortCondition ref="P23:P49"/>
  </sortState>
  <mergeCells count="40">
    <mergeCell ref="A94:F94"/>
    <mergeCell ref="G94:J94"/>
    <mergeCell ref="K94:P94"/>
    <mergeCell ref="Q94:T94"/>
    <mergeCell ref="A88:F88"/>
    <mergeCell ref="G88:J88"/>
    <mergeCell ref="K88:P88"/>
    <mergeCell ref="Q88:T88"/>
    <mergeCell ref="A6:T6"/>
    <mergeCell ref="A7:T7"/>
    <mergeCell ref="A8:T8"/>
    <mergeCell ref="A9:T9"/>
    <mergeCell ref="A10:T10"/>
    <mergeCell ref="A21:A22"/>
    <mergeCell ref="C21:C22"/>
    <mergeCell ref="D21:D22"/>
    <mergeCell ref="A11:T11"/>
    <mergeCell ref="A15:G15"/>
    <mergeCell ref="H15:T15"/>
    <mergeCell ref="B21:B22"/>
    <mergeCell ref="A1:T1"/>
    <mergeCell ref="A2:T2"/>
    <mergeCell ref="A3:T3"/>
    <mergeCell ref="A4:T4"/>
    <mergeCell ref="A5:T5"/>
    <mergeCell ref="A78:G78"/>
    <mergeCell ref="T21:T22"/>
    <mergeCell ref="H22:I22"/>
    <mergeCell ref="J22:K22"/>
    <mergeCell ref="L22:M22"/>
    <mergeCell ref="N22:O22"/>
    <mergeCell ref="E21:E22"/>
    <mergeCell ref="F21:F22"/>
    <mergeCell ref="G21:G22"/>
    <mergeCell ref="H21:O21"/>
    <mergeCell ref="P21:P22"/>
    <mergeCell ref="Q21:Q22"/>
    <mergeCell ref="R21:R22"/>
    <mergeCell ref="S21:S22"/>
    <mergeCell ref="H78:T78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57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 гонка</vt:lpstr>
      <vt:lpstr>'многодн гонка'!Заголовки_для_печати</vt:lpstr>
      <vt:lpstr>'многодн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2021-08-09T06:59:44Z</cp:lastPrinted>
  <dcterms:created xsi:type="dcterms:W3CDTF">1996-10-08T23:32:33Z</dcterms:created>
  <dcterms:modified xsi:type="dcterms:W3CDTF">2021-08-09T07:54:32Z</dcterms:modified>
</cp:coreProperties>
</file>