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755" tabRatio="789"/>
  </bookViews>
  <sheets>
    <sheet name="ИГ" sheetId="98" r:id="rId1"/>
  </sheets>
  <definedNames>
    <definedName name="_xlnm.Print_Titles" localSheetId="0">ИГ!$21:$22</definedName>
    <definedName name="_xlnm.Print_Area" localSheetId="0">ИГ!$A$1:$L$51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5" i="98" l="1"/>
  <c r="J26" i="98"/>
  <c r="J27" i="98"/>
  <c r="J28" i="98"/>
  <c r="J29" i="98"/>
  <c r="J30" i="98"/>
  <c r="J31" i="98"/>
  <c r="J32" i="98"/>
  <c r="J33" i="98"/>
  <c r="I31" i="98"/>
  <c r="I32" i="98"/>
  <c r="I33" i="98"/>
  <c r="I51" i="98"/>
  <c r="G51" i="98"/>
  <c r="I26" i="98"/>
  <c r="J24" i="98"/>
  <c r="J23" i="98"/>
  <c r="H39" i="98" l="1"/>
  <c r="H43" i="98" l="1"/>
  <c r="H42" i="98"/>
  <c r="H40" i="98"/>
  <c r="H41" i="98"/>
  <c r="L42" i="98"/>
  <c r="L41" i="98"/>
  <c r="L40" i="98"/>
  <c r="L39" i="98"/>
  <c r="L38" i="98"/>
  <c r="L37" i="98"/>
  <c r="L36" i="98"/>
  <c r="I25" i="98"/>
  <c r="I27" i="98"/>
  <c r="I28" i="98"/>
  <c r="I29" i="98"/>
  <c r="I30" i="98"/>
  <c r="I24" i="98"/>
  <c r="H38" i="98" l="1"/>
  <c r="H37" i="98" s="1"/>
</calcChain>
</file>

<file path=xl/sharedStrings.xml><?xml version="1.0" encoding="utf-8"?>
<sst xmlns="http://schemas.openxmlformats.org/spreadsheetml/2006/main" count="125" uniqueCount="91">
  <si>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</si>
  <si>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</si>
  <si>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</si>
  <si>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</si>
  <si>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</si>
  <si>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</si>
  <si>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</si>
  <si>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</si>
  <si>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</si>
  <si>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</si>
  <si>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</si>
  <si>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</si>
  <si>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</si>
  <si>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</si>
  <si>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</si>
  <si>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</si>
  <si>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</si>
  <si>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</si>
  <si>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</si>
  <si>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</si>
  <si>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</si>
  <si>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</si>
  <si>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</si>
  <si>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</si>
  <si>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</si>
  <si>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</si>
  <si>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</si>
  <si>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</si>
  <si>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</si>
  <si>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</si>
  <si>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</si>
  <si>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</si>
  <si>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</si>
  <si>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</si>
  <si>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</si>
  <si>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</si>
  <si>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</si>
  <si>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</si>
  <si>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ДИСТАНЦИЯ: ДЛИНА КРУГА/КРУГОВ</t>
  </si>
  <si>
    <t>1 СР</t>
  </si>
  <si>
    <t>Лимит времени</t>
  </si>
  <si>
    <t xml:space="preserve">шоссе - индивидуальная гонка на время </t>
  </si>
  <si>
    <t/>
  </si>
  <si>
    <t>Женщины</t>
  </si>
  <si>
    <t xml:space="preserve">НАЧАЛО ГОНКИ: 10ч 00м </t>
  </si>
  <si>
    <t>2 СР</t>
  </si>
  <si>
    <t>3 СР</t>
  </si>
  <si>
    <t>МЕЖРЕГИОНАЛЬНЫЕ СОРЕВНОВАНИЯ</t>
  </si>
  <si>
    <t>Чемпионат УФО</t>
  </si>
  <si>
    <t>Министерство по физической культуре и спорту Челябинской области</t>
  </si>
  <si>
    <t>Федерация велосипедного спорта Челябинской области</t>
  </si>
  <si>
    <t>МЕСТО ПРОВЕДЕНИЯ: г. Копейск</t>
  </si>
  <si>
    <t>ДАТА ПРОВЕДЕНИЯ: 23 мая 2021 года</t>
  </si>
  <si>
    <t>ИВАШИН И.Е. (ВК, г. Челябинск )</t>
  </si>
  <si>
    <t>СТРЕЖНЕВА Д.А. (ВК, г. Челябинск )</t>
  </si>
  <si>
    <t>КУРЗИНА О.В. (ВК, г. Челябинск )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</si>
  <si>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12ч 30м</t>
    </r>
  </si>
  <si>
    <t>№ ВРВС: 0080511611Я</t>
  </si>
  <si>
    <t>№ ЕКП 2021:</t>
  </si>
  <si>
    <t xml:space="preserve">НАЗВАНИЕ ТРАССЫ / РЕГ. НОМЕР: </t>
  </si>
  <si>
    <t xml:space="preserve">МАКСИМАЛЬНЫЙ ПЕРЕПАД (HD)(м): </t>
  </si>
  <si>
    <t xml:space="preserve">СУММА ПОЛОЖИТЕЛЬНЫХ ПЕРЕПАДОВ ВЫСОТЫ НА ДИСТАНЦИИ (ТС)(м): </t>
  </si>
  <si>
    <t>Свердловская область</t>
  </si>
  <si>
    <t>Челябинская область</t>
  </si>
  <si>
    <t>Температура: +27+30</t>
  </si>
  <si>
    <t xml:space="preserve">Влажность: </t>
  </si>
  <si>
    <t>Осадки: без осадков</t>
  </si>
  <si>
    <t xml:space="preserve">Ветер: </t>
  </si>
  <si>
    <t>ГОРДЕЕВА Дарья</t>
  </si>
  <si>
    <t>11.07.1997</t>
  </si>
  <si>
    <t>ТРЕТЬЯКОВА Евгения</t>
  </si>
  <si>
    <t>20.05.1986</t>
  </si>
  <si>
    <t>КАДОЧНИКОВА Ангелина</t>
  </si>
  <si>
    <t>31.07.2000</t>
  </si>
  <si>
    <t>МЕРГАСОВА Яна</t>
  </si>
  <si>
    <t>02.11.2002</t>
  </si>
  <si>
    <t>МАВЛЮТОВА Алина</t>
  </si>
  <si>
    <t>26.06.2002</t>
  </si>
  <si>
    <t>ХАЙРУЛЛИНА Эльвира</t>
  </si>
  <si>
    <t>09.03.1989</t>
  </si>
  <si>
    <t>ЧОКОЙ Михаела</t>
  </si>
  <si>
    <t>04.08.2001</t>
  </si>
  <si>
    <t>ПУГАЧЕВА Анастасия</t>
  </si>
  <si>
    <t>29.01.1999</t>
  </si>
  <si>
    <t>ПУЗАНОВА Алена</t>
  </si>
  <si>
    <t>25.04.2000</t>
  </si>
  <si>
    <t>ГОЛОВАНОВА Елизавета</t>
  </si>
  <si>
    <t>30.10.2002</t>
  </si>
  <si>
    <t>МОЛОВСТВОВА Валентина</t>
  </si>
  <si>
    <t>10.01.1996</t>
  </si>
  <si>
    <t>Тюменская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</si>
</sst>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h:mm:ss.00"/>
  </numFmts>
  <fonts count="1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65">
    <xf numFmtId="0" fontId="0" fillId="0" borderId="0" xfId="0"/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14" fillId="0" borderId="2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2" fontId="12" fillId="0" borderId="2" xfId="0" applyNumberFormat="1" applyFont="1" applyBorder="1" applyAlignment="1">
      <alignment vertical="center"/>
    </xf>
    <xf numFmtId="2" fontId="12" fillId="0" borderId="3" xfId="0" applyNumberFormat="1" applyFont="1" applyBorder="1" applyAlignment="1">
      <alignment vertical="center"/>
    </xf>
    <xf numFmtId="2" fontId="12" fillId="0" borderId="5" xfId="0" applyNumberFormat="1" applyFont="1" applyBorder="1" applyAlignment="1">
      <alignment vertical="center"/>
    </xf>
    <xf numFmtId="2" fontId="5" fillId="0" borderId="27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0" fontId="14" fillId="2" borderId="5" xfId="0" applyFont="1" applyFill="1" applyBorder="1" applyAlignment="1">
      <alignment vertical="center"/>
    </xf>
    <xf numFmtId="2" fontId="5" fillId="0" borderId="33" xfId="0" applyNumberFormat="1" applyFont="1" applyBorder="1" applyAlignment="1">
      <alignment vertical="center"/>
    </xf>
    <xf numFmtId="2" fontId="5" fillId="0" borderId="35" xfId="0" applyNumberFormat="1" applyFont="1" applyBorder="1" applyAlignment="1">
      <alignment vertical="center"/>
    </xf>
    <xf numFmtId="2" fontId="5" fillId="0" borderId="30" xfId="0" applyNumberFormat="1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14" fontId="12" fillId="0" borderId="2" xfId="0" applyNumberFormat="1" applyFont="1" applyBorder="1" applyAlignment="1">
      <alignment vertical="center"/>
    </xf>
    <xf numFmtId="14" fontId="12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14" fontId="5" fillId="0" borderId="27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49" fontId="12" fillId="0" borderId="17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49" fontId="5" fillId="0" borderId="5" xfId="0" applyNumberFormat="1" applyFont="1" applyBorder="1" applyAlignment="1">
      <alignment horizontal="left" vertical="center"/>
    </xf>
    <xf numFmtId="0" fontId="5" fillId="0" borderId="33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35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0" fontId="15" fillId="0" borderId="21" xfId="0" applyFont="1" applyBorder="1" applyAlignment="1">
      <alignment vertical="center"/>
    </xf>
    <xf numFmtId="14" fontId="5" fillId="0" borderId="32" xfId="0" applyNumberFormat="1" applyFont="1" applyBorder="1" applyAlignment="1">
      <alignment vertical="center"/>
    </xf>
    <xf numFmtId="14" fontId="5" fillId="0" borderId="34" xfId="0" applyNumberFormat="1" applyFont="1" applyBorder="1" applyAlignment="1">
      <alignment vertical="center"/>
    </xf>
    <xf numFmtId="14" fontId="5" fillId="0" borderId="31" xfId="0" applyNumberFormat="1" applyFont="1" applyBorder="1" applyAlignment="1">
      <alignment vertical="center"/>
    </xf>
    <xf numFmtId="14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vertical="center"/>
    </xf>
    <xf numFmtId="165" fontId="5" fillId="0" borderId="27" xfId="0" applyNumberFormat="1" applyFont="1" applyBorder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12" fillId="0" borderId="2" xfId="0" applyNumberFormat="1" applyFont="1" applyBorder="1" applyAlignment="1">
      <alignment vertical="center"/>
    </xf>
    <xf numFmtId="165" fontId="12" fillId="0" borderId="3" xfId="0" applyNumberFormat="1" applyFont="1" applyBorder="1" applyAlignment="1">
      <alignment vertical="center"/>
    </xf>
    <xf numFmtId="165" fontId="12" fillId="0" borderId="5" xfId="0" applyNumberFormat="1" applyFont="1" applyBorder="1" applyAlignment="1">
      <alignment vertical="center"/>
    </xf>
    <xf numFmtId="165" fontId="5" fillId="0" borderId="27" xfId="0" applyNumberFormat="1" applyFont="1" applyBorder="1" applyAlignment="1">
      <alignment vertical="center"/>
    </xf>
    <xf numFmtId="165" fontId="5" fillId="0" borderId="32" xfId="0" applyNumberFormat="1" applyFont="1" applyBorder="1" applyAlignment="1">
      <alignment vertical="center"/>
    </xf>
    <xf numFmtId="165" fontId="5" fillId="0" borderId="34" xfId="0" applyNumberFormat="1" applyFont="1" applyBorder="1" applyAlignment="1">
      <alignment vertical="center"/>
    </xf>
    <xf numFmtId="165" fontId="5" fillId="0" borderId="31" xfId="0" applyNumberFormat="1" applyFont="1" applyBorder="1" applyAlignment="1">
      <alignment vertical="center"/>
    </xf>
    <xf numFmtId="165" fontId="5" fillId="0" borderId="0" xfId="0" applyNumberFormat="1" applyFont="1" applyAlignment="1">
      <alignment vertical="center"/>
    </xf>
    <xf numFmtId="0" fontId="5" fillId="3" borderId="0" xfId="0" applyFont="1" applyFill="1" applyAlignment="1">
      <alignment vertical="center"/>
    </xf>
    <xf numFmtId="165" fontId="12" fillId="3" borderId="2" xfId="0" applyNumberFormat="1" applyFont="1" applyFill="1" applyBorder="1" applyAlignment="1">
      <alignment horizontal="center" vertical="center"/>
    </xf>
    <xf numFmtId="165" fontId="12" fillId="3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4" fontId="5" fillId="0" borderId="21" xfId="0" applyNumberFormat="1" applyFont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2" fontId="5" fillId="0" borderId="40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vertical="center"/>
    </xf>
    <xf numFmtId="0" fontId="5" fillId="0" borderId="17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right" vertical="center"/>
    </xf>
    <xf numFmtId="0" fontId="5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165" fontId="5" fillId="0" borderId="1" xfId="0" applyNumberFormat="1" applyFont="1" applyBorder="1" applyAlignment="1">
      <alignment horizontal="center" vertical="center"/>
    </xf>
    <xf numFmtId="165" fontId="5" fillId="0" borderId="40" xfId="0" applyNumberFormat="1" applyFont="1" applyBorder="1" applyAlignment="1">
      <alignment horizontal="center" vertical="center"/>
    </xf>
    <xf numFmtId="165" fontId="9" fillId="0" borderId="4" xfId="0" applyNumberFormat="1" applyFont="1" applyBorder="1" applyAlignment="1">
      <alignment horizontal="left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165" fontId="6" fillId="2" borderId="37" xfId="3" applyNumberFormat="1" applyFont="1" applyFill="1" applyBorder="1" applyAlignment="1">
      <alignment horizontal="center" vertical="center" wrapText="1"/>
    </xf>
    <xf numFmtId="165" fontId="6" fillId="2" borderId="1" xfId="3" applyNumberFormat="1" applyFont="1" applyFill="1" applyBorder="1" applyAlignment="1">
      <alignment horizontal="center" vertical="center" wrapText="1"/>
    </xf>
    <xf numFmtId="2" fontId="6" fillId="2" borderId="37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65" fontId="9" fillId="0" borderId="4" xfId="0" applyNumberFormat="1" applyFont="1" applyBorder="1" applyAlignment="1">
      <alignment horizontal="left" vertical="center"/>
    </xf>
    <xf numFmtId="165" fontId="9" fillId="0" borderId="5" xfId="0" applyNumberFormat="1" applyFont="1" applyBorder="1" applyAlignment="1">
      <alignment horizontal="left" vertical="center"/>
    </xf>
    <xf numFmtId="165" fontId="9" fillId="0" borderId="17" xfId="0" applyNumberFormat="1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165" fontId="11" fillId="2" borderId="4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/>
    </xf>
    <xf numFmtId="165" fontId="11" fillId="2" borderId="17" xfId="0" applyNumberFormat="1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6" fillId="2" borderId="37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14" fontId="6" fillId="2" borderId="37" xfId="3" applyNumberFormat="1" applyFont="1" applyFill="1" applyBorder="1" applyAlignment="1">
      <alignment horizontal="center" vertical="center" wrapText="1"/>
    </xf>
    <xf numFmtId="14" fontId="6" fillId="2" borderId="1" xfId="3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1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justify"/>
    </xf>
    <xf numFmtId="0" fontId="17" fillId="0" borderId="27" xfId="8" applyFont="1" applyBorder="1" applyAlignment="1">
      <alignment vertical="center" wrapText="1"/>
    </xf>
    <xf numFmtId="14" fontId="15" fillId="0" borderId="27" xfId="0" applyNumberFormat="1" applyFont="1" applyBorder="1" applyAlignment="1">
      <alignment horizontal="center" vertical="center" wrapText="1"/>
    </xf>
    <xf numFmtId="164" fontId="15" fillId="0" borderId="27" xfId="0" applyNumberFormat="1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165" fontId="15" fillId="0" borderId="27" xfId="0" applyNumberFormat="1" applyFont="1" applyBorder="1" applyAlignment="1">
      <alignment horizontal="center" vertical="center" wrapText="1"/>
    </xf>
    <xf numFmtId="165" fontId="15" fillId="0" borderId="27" xfId="0" applyNumberFormat="1" applyFont="1" applyBorder="1" applyAlignment="1">
      <alignment vertical="center" wrapText="1"/>
    </xf>
    <xf numFmtId="2" fontId="15" fillId="0" borderId="27" xfId="0" applyNumberFormat="1" applyFont="1" applyBorder="1" applyAlignment="1">
      <alignment vertical="center" wrapText="1"/>
    </xf>
    <xf numFmtId="0" fontId="15" fillId="0" borderId="27" xfId="0" applyFont="1" applyBorder="1" applyAlignment="1">
      <alignment vertical="center" wrapText="1"/>
    </xf>
    <xf numFmtId="0" fontId="15" fillId="0" borderId="29" xfId="0" applyFont="1" applyBorder="1" applyAlignment="1">
      <alignment vertical="center" wrapText="1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16931</xdr:colOff>
      <xdr:row>0</xdr:row>
      <xdr:rowOff>25345</xdr:rowOff>
    </xdr:from>
    <xdr:to>
      <xdr:col>1</xdr:col>
      <xdr:colOff>114300</xdr:colOff>
      <xdr:row>2</xdr:row>
      <xdr:rowOff>142875</xdr:rowOff>
    </xdr:to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799AD9EC-A0D5-45A0-85B7-A7654A62F35C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1" y="25345"/>
          <a:ext cx="564094" cy="612830"/>
        </a:xfrm>
        <a:prstGeom prst="rect">
          <a:avLst/>
        </a:prstGeom>
      </xdr:spPr>
    </xdr:pic>
    <xdr:clientData/>
  </xdr:twoCellAnchor>
  <xdr:twoCellAnchor editAs="oneCell">
    <xdr:from>
      <xdr:col>11</xdr:col>
      <xdr:colOff>138792</xdr:colOff>
      <xdr:row>0</xdr:row>
      <xdr:rowOff>52561</xdr:rowOff>
    </xdr:from>
    <xdr:to>
      <xdr:col>11</xdr:col>
      <xdr:colOff>1134382</xdr:colOff>
      <xdr:row>2</xdr:row>
      <xdr:rowOff>179615</xdr:rowOff>
    </xdr:to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17883CC1-D7C9-4BBD-A135-1C665ED9080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80221" y="52561"/>
          <a:ext cx="995590" cy="616911"/>
        </a:xfrm>
        <a:prstGeom prst="rect">
          <a:avLst/>
        </a:prstGeom>
      </xdr:spPr>
    </xdr:pic>
    <xdr:clientData/>
  </xdr:twoCellAnchor>
  <xdr:oneCellAnchor>
    <xdr:from>
      <xdr:col>10</xdr:col>
      <xdr:colOff>13607</xdr:colOff>
      <xdr:row>45</xdr:row>
      <xdr:rowOff>136072</xdr:rowOff>
    </xdr:from>
    <xdr:ext cx="861208" cy="451795"/>
    <xdr:pic>
      <xdr:nvPicPr>
        <xdr:cNvPr id="11" name="Picture 1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361714" y="9103179"/>
          <a:ext cx="861208" cy="451795"/>
        </a:xfrm>
        <a:prstGeom prst="rect">
          <a:avLst/>
        </a:prstGeom>
      </xdr:spPr>
    </xdr:pic>
    <xdr:clientData/>
  </xdr:oneCellAnchor>
  <xdr:oneCellAnchor>
    <xdr:from>
      <xdr:col>6</xdr:col>
      <xdr:colOff>952500</xdr:colOff>
      <xdr:row>46</xdr:row>
      <xdr:rowOff>40821</xdr:rowOff>
    </xdr:from>
    <xdr:ext cx="898072" cy="439305"/>
    <xdr:pic>
      <xdr:nvPicPr>
        <xdr:cNvPr id="12" name="Picture 1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56464" y="9171214"/>
          <a:ext cx="898072" cy="43930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AB52"/>
  <sheetViews>
    <sheetView tabSelected="1" view="pageBreakPreview" topLeftCell="A4" zoomScale="70" zoomScaleNormal="100" zoomScaleSheetLayoutView="70" zoomScalePageLayoutView="50" workbookViewId="0">
      <selection activeCell="K28" sqref="K28"/>
    </sheetView>
  </sheetViews>
  <sheetFormatPr defaultColWidth="9.140625" defaultRowHeight="12.75" x14ac:dyDescent="0.2"/>
  <cols>
    <col min="1" max="1" width="7" style="34" customWidth="1"/>
    <col min="2" max="2" width="7" style="48" customWidth="1"/>
    <col min="3" max="3" width="12.7109375" style="48" customWidth="1"/>
    <col min="4" max="4" width="21.7109375" style="34" customWidth="1"/>
    <col min="5" max="5" width="11.7109375" style="55" customWidth="1"/>
    <col min="6" max="6" width="7.7109375" style="34" customWidth="1"/>
    <col min="7" max="7" width="33.28515625" style="34" customWidth="1"/>
    <col min="8" max="8" width="13.5703125" style="57" customWidth="1"/>
    <col min="9" max="9" width="12.28515625" style="65" customWidth="1"/>
    <col min="10" max="10" width="13.42578125" style="49" customWidth="1"/>
    <col min="11" max="11" width="14.85546875" style="34" customWidth="1"/>
    <col min="12" max="12" width="18.7109375" style="34" customWidth="1"/>
    <col min="13" max="16384" width="9.140625" style="34"/>
  </cols>
  <sheetData>
    <row r="1" spans="1:28" ht="19.5" customHeight="1" x14ac:dyDescent="0.2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28" ht="19.5" customHeight="1" x14ac:dyDescent="0.2">
      <c r="A2" s="138" t="s">
        <v>49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28" ht="19.5" customHeight="1" x14ac:dyDescent="0.2">
      <c r="A3" s="138" t="s">
        <v>11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1:28" ht="19.5" customHeight="1" x14ac:dyDescent="0.2">
      <c r="A4" s="138" t="s">
        <v>50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1:28" ht="6" customHeight="1" x14ac:dyDescent="0.2">
      <c r="A5" s="122" t="s">
        <v>42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</row>
    <row r="6" spans="1:28" s="35" customFormat="1" ht="28.5" x14ac:dyDescent="0.2">
      <c r="A6" s="139" t="s">
        <v>47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36"/>
      <c r="N6" s="36"/>
      <c r="O6" s="36"/>
      <c r="P6" s="36"/>
      <c r="Q6" s="36"/>
      <c r="R6" s="36"/>
      <c r="S6" s="36"/>
      <c r="T6" s="36"/>
      <c r="U6" s="36"/>
    </row>
    <row r="7" spans="1:28" s="35" customFormat="1" ht="18" customHeight="1" x14ac:dyDescent="0.2">
      <c r="A7" s="100" t="s">
        <v>17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1:28" s="35" customFormat="1" ht="20.25" customHeight="1" thickBot="1" x14ac:dyDescent="0.25">
      <c r="A8" s="117" t="s">
        <v>48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</row>
    <row r="9" spans="1:28" ht="19.5" customHeight="1" thickTop="1" x14ac:dyDescent="0.2">
      <c r="A9" s="101" t="s">
        <v>22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3"/>
    </row>
    <row r="10" spans="1:28" s="66" customFormat="1" ht="18" customHeight="1" x14ac:dyDescent="0.2">
      <c r="A10" s="104" t="s">
        <v>41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6"/>
    </row>
    <row r="11" spans="1:28" ht="19.5" customHeight="1" x14ac:dyDescent="0.2">
      <c r="A11" s="107" t="s">
        <v>43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9"/>
    </row>
    <row r="12" spans="1:28" ht="5.25" customHeight="1" x14ac:dyDescent="0.2">
      <c r="A12" s="118" t="s">
        <v>42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20"/>
    </row>
    <row r="13" spans="1:28" ht="15.75" x14ac:dyDescent="0.2">
      <c r="A13" s="113" t="s">
        <v>51</v>
      </c>
      <c r="B13" s="114"/>
      <c r="C13" s="114"/>
      <c r="D13" s="114"/>
      <c r="E13" s="30"/>
      <c r="F13" s="1"/>
      <c r="G13" s="74" t="s">
        <v>44</v>
      </c>
      <c r="H13" s="67"/>
      <c r="I13" s="58"/>
      <c r="J13" s="20"/>
      <c r="K13" s="11"/>
      <c r="L13" s="12" t="s">
        <v>57</v>
      </c>
    </row>
    <row r="14" spans="1:28" ht="15.75" x14ac:dyDescent="0.2">
      <c r="A14" s="115" t="s">
        <v>52</v>
      </c>
      <c r="B14" s="116"/>
      <c r="C14" s="116"/>
      <c r="D14" s="116"/>
      <c r="E14" s="31"/>
      <c r="F14" s="2"/>
      <c r="G14" s="2" t="s">
        <v>56</v>
      </c>
      <c r="H14" s="68"/>
      <c r="I14" s="59"/>
      <c r="J14" s="21"/>
      <c r="K14" s="13"/>
      <c r="L14" s="14" t="s">
        <v>58</v>
      </c>
    </row>
    <row r="15" spans="1:28" ht="15" x14ac:dyDescent="0.2">
      <c r="A15" s="140" t="s">
        <v>10</v>
      </c>
      <c r="B15" s="141"/>
      <c r="C15" s="141"/>
      <c r="D15" s="141"/>
      <c r="E15" s="141"/>
      <c r="F15" s="141"/>
      <c r="G15" s="142"/>
      <c r="H15" s="131" t="s">
        <v>1</v>
      </c>
      <c r="I15" s="132"/>
      <c r="J15" s="132"/>
      <c r="K15" s="132"/>
      <c r="L15" s="133"/>
    </row>
    <row r="16" spans="1:28" ht="15" x14ac:dyDescent="0.2">
      <c r="A16" s="37" t="s">
        <v>18</v>
      </c>
      <c r="B16" s="38"/>
      <c r="C16" s="38"/>
      <c r="D16" s="39"/>
      <c r="E16" s="4" t="s">
        <v>42</v>
      </c>
      <c r="F16" s="39"/>
      <c r="G16" s="4"/>
      <c r="H16" s="110" t="s">
        <v>59</v>
      </c>
      <c r="I16" s="111"/>
      <c r="J16" s="111"/>
      <c r="K16" s="111"/>
      <c r="L16" s="112"/>
    </row>
    <row r="17" spans="1:12" ht="15" x14ac:dyDescent="0.2">
      <c r="A17" s="37" t="s">
        <v>19</v>
      </c>
      <c r="B17" s="38"/>
      <c r="C17" s="38"/>
      <c r="D17" s="4"/>
      <c r="E17" s="32"/>
      <c r="F17" s="39"/>
      <c r="G17" s="4" t="s">
        <v>53</v>
      </c>
      <c r="H17" s="110" t="s">
        <v>60</v>
      </c>
      <c r="I17" s="111"/>
      <c r="J17" s="111"/>
      <c r="K17" s="111"/>
      <c r="L17" s="112"/>
    </row>
    <row r="18" spans="1:12" ht="15" x14ac:dyDescent="0.2">
      <c r="A18" s="37" t="s">
        <v>20</v>
      </c>
      <c r="B18" s="38"/>
      <c r="C18" s="38"/>
      <c r="D18" s="4"/>
      <c r="E18" s="32"/>
      <c r="F18" s="39"/>
      <c r="G18" s="4" t="s">
        <v>54</v>
      </c>
      <c r="H18" s="110" t="s">
        <v>61</v>
      </c>
      <c r="I18" s="111"/>
      <c r="J18" s="111"/>
      <c r="K18" s="111"/>
      <c r="L18" s="112"/>
    </row>
    <row r="19" spans="1:12" ht="16.5" thickBot="1" x14ac:dyDescent="0.25">
      <c r="A19" s="37" t="s">
        <v>16</v>
      </c>
      <c r="B19" s="5"/>
      <c r="C19" s="5"/>
      <c r="D19" s="3"/>
      <c r="E19" s="72"/>
      <c r="F19" s="3"/>
      <c r="G19" s="4" t="s">
        <v>55</v>
      </c>
      <c r="H19" s="90" t="s">
        <v>38</v>
      </c>
      <c r="I19" s="60"/>
      <c r="J19" s="22"/>
      <c r="K19" s="29">
        <v>25</v>
      </c>
      <c r="L19" s="40"/>
    </row>
    <row r="20" spans="1:12" ht="5.25" customHeight="1" thickTop="1" thickBot="1" x14ac:dyDescent="0.25">
      <c r="A20" s="9"/>
      <c r="B20" s="8"/>
      <c r="C20" s="8"/>
      <c r="D20" s="7"/>
      <c r="E20" s="33"/>
      <c r="F20" s="7"/>
      <c r="G20" s="7"/>
      <c r="H20" s="56"/>
      <c r="I20" s="61"/>
      <c r="J20" s="23"/>
      <c r="K20" s="7"/>
      <c r="L20" s="10"/>
    </row>
    <row r="21" spans="1:12" s="41" customFormat="1" ht="21" customHeight="1" thickTop="1" x14ac:dyDescent="0.2">
      <c r="A21" s="143" t="s">
        <v>7</v>
      </c>
      <c r="B21" s="135" t="s">
        <v>13</v>
      </c>
      <c r="C21" s="135" t="s">
        <v>37</v>
      </c>
      <c r="D21" s="135" t="s">
        <v>2</v>
      </c>
      <c r="E21" s="145" t="s">
        <v>36</v>
      </c>
      <c r="F21" s="135" t="s">
        <v>9</v>
      </c>
      <c r="G21" s="135" t="s">
        <v>14</v>
      </c>
      <c r="H21" s="94" t="s">
        <v>8</v>
      </c>
      <c r="I21" s="94" t="s">
        <v>26</v>
      </c>
      <c r="J21" s="96" t="s">
        <v>23</v>
      </c>
      <c r="K21" s="98" t="s">
        <v>25</v>
      </c>
      <c r="L21" s="125" t="s">
        <v>15</v>
      </c>
    </row>
    <row r="22" spans="1:12" s="41" customFormat="1" ht="13.5" customHeight="1" x14ac:dyDescent="0.2">
      <c r="A22" s="144"/>
      <c r="B22" s="136"/>
      <c r="C22" s="136"/>
      <c r="D22" s="136"/>
      <c r="E22" s="146"/>
      <c r="F22" s="136"/>
      <c r="G22" s="136"/>
      <c r="H22" s="95"/>
      <c r="I22" s="95"/>
      <c r="J22" s="97"/>
      <c r="K22" s="99"/>
      <c r="L22" s="126"/>
    </row>
    <row r="23" spans="1:12" ht="21.75" customHeight="1" x14ac:dyDescent="0.2">
      <c r="A23" s="75">
        <v>1</v>
      </c>
      <c r="B23" s="149">
        <v>10</v>
      </c>
      <c r="C23" s="147">
        <v>10079505224</v>
      </c>
      <c r="D23" s="148" t="s">
        <v>68</v>
      </c>
      <c r="E23" s="76" t="s">
        <v>69</v>
      </c>
      <c r="F23" s="76" t="s">
        <v>33</v>
      </c>
      <c r="G23" s="76" t="s">
        <v>63</v>
      </c>
      <c r="H23" s="88">
        <v>2.3996527777777776E-2</v>
      </c>
      <c r="I23" s="88" t="s">
        <v>42</v>
      </c>
      <c r="J23" s="77">
        <f>IFERROR($K$19*3600/(HOUR(H23)*3600+MINUTE(H23)*60+SECOND(H23)),"")</f>
        <v>43.415340086830682</v>
      </c>
      <c r="K23" s="76" t="s">
        <v>24</v>
      </c>
      <c r="L23" s="78"/>
    </row>
    <row r="24" spans="1:12" ht="21.75" customHeight="1" x14ac:dyDescent="0.2">
      <c r="A24" s="79">
        <v>2</v>
      </c>
      <c r="B24" s="149">
        <v>21</v>
      </c>
      <c r="C24" s="147">
        <v>10012584621</v>
      </c>
      <c r="D24" s="148" t="s">
        <v>70</v>
      </c>
      <c r="E24" s="76" t="s">
        <v>71</v>
      </c>
      <c r="F24" s="76" t="s">
        <v>24</v>
      </c>
      <c r="G24" s="76" t="s">
        <v>62</v>
      </c>
      <c r="H24" s="88">
        <v>2.4236111111111111E-2</v>
      </c>
      <c r="I24" s="88">
        <f>H24-$H$23</f>
        <v>2.395833333333347E-4</v>
      </c>
      <c r="J24" s="77">
        <f>IFERROR($K$19*3600/(HOUR(H24)*3600+MINUTE(H24)*60+SECOND(H24)),"")</f>
        <v>42.97994269340974</v>
      </c>
      <c r="K24" s="76" t="s">
        <v>24</v>
      </c>
      <c r="L24" s="78"/>
    </row>
    <row r="25" spans="1:12" ht="21.75" customHeight="1" x14ac:dyDescent="0.2">
      <c r="A25" s="75">
        <v>3</v>
      </c>
      <c r="B25" s="149">
        <v>12</v>
      </c>
      <c r="C25" s="147">
        <v>10034929276</v>
      </c>
      <c r="D25" s="148" t="s">
        <v>72</v>
      </c>
      <c r="E25" s="76" t="s">
        <v>73</v>
      </c>
      <c r="F25" s="76" t="s">
        <v>33</v>
      </c>
      <c r="G25" s="76" t="s">
        <v>63</v>
      </c>
      <c r="H25" s="88">
        <v>2.5715277777777778E-2</v>
      </c>
      <c r="I25" s="88">
        <f t="shared" ref="I25:I33" si="0">H25-$H$23</f>
        <v>1.7187500000000015E-3</v>
      </c>
      <c r="J25" s="77">
        <f t="shared" ref="J25:J33" si="1">IFERROR($K$19*3600/(HOUR(H25)*3600+MINUTE(H25)*60+SECOND(H25)),"")</f>
        <v>40.504050405040502</v>
      </c>
      <c r="K25" s="76" t="s">
        <v>33</v>
      </c>
      <c r="L25" s="78"/>
    </row>
    <row r="26" spans="1:12" ht="21.75" customHeight="1" x14ac:dyDescent="0.2">
      <c r="A26" s="79">
        <v>4</v>
      </c>
      <c r="B26" s="149">
        <v>13</v>
      </c>
      <c r="C26" s="147">
        <v>10036034369</v>
      </c>
      <c r="D26" s="148" t="s">
        <v>74</v>
      </c>
      <c r="E26" s="76" t="s">
        <v>75</v>
      </c>
      <c r="F26" s="76" t="s">
        <v>33</v>
      </c>
      <c r="G26" s="76" t="s">
        <v>63</v>
      </c>
      <c r="H26" s="88">
        <v>2.6244212962962962E-2</v>
      </c>
      <c r="I26" s="88">
        <f>H26-$H$23</f>
        <v>2.2476851851851859E-3</v>
      </c>
      <c r="J26" s="77">
        <f t="shared" si="1"/>
        <v>39.700044111160125</v>
      </c>
      <c r="K26" s="76" t="s">
        <v>33</v>
      </c>
      <c r="L26" s="78"/>
    </row>
    <row r="27" spans="1:12" ht="21.75" customHeight="1" x14ac:dyDescent="0.2">
      <c r="A27" s="75">
        <v>5</v>
      </c>
      <c r="B27" s="149">
        <v>23</v>
      </c>
      <c r="C27" s="147">
        <v>10036076910</v>
      </c>
      <c r="D27" s="148" t="s">
        <v>76</v>
      </c>
      <c r="E27" s="76" t="s">
        <v>77</v>
      </c>
      <c r="F27" s="76" t="s">
        <v>33</v>
      </c>
      <c r="G27" s="76" t="s">
        <v>90</v>
      </c>
      <c r="H27" s="88">
        <v>2.6284722222222223E-2</v>
      </c>
      <c r="I27" s="88">
        <f t="shared" si="0"/>
        <v>2.2881944444444469E-3</v>
      </c>
      <c r="J27" s="77">
        <f t="shared" si="1"/>
        <v>39.63011889035667</v>
      </c>
      <c r="K27" s="76" t="s">
        <v>33</v>
      </c>
      <c r="L27" s="78"/>
    </row>
    <row r="28" spans="1:12" ht="21.75" customHeight="1" x14ac:dyDescent="0.2">
      <c r="A28" s="79">
        <v>6</v>
      </c>
      <c r="B28" s="149">
        <v>8</v>
      </c>
      <c r="C28" s="147">
        <v>10005989227</v>
      </c>
      <c r="D28" s="148" t="s">
        <v>78</v>
      </c>
      <c r="E28" s="76" t="s">
        <v>79</v>
      </c>
      <c r="F28" s="76" t="s">
        <v>24</v>
      </c>
      <c r="G28" s="76" t="s">
        <v>63</v>
      </c>
      <c r="H28" s="88">
        <v>2.7038194444444445E-2</v>
      </c>
      <c r="I28" s="88">
        <f t="shared" si="0"/>
        <v>3.0416666666666682E-3</v>
      </c>
      <c r="J28" s="77">
        <f t="shared" si="1"/>
        <v>38.527397260273972</v>
      </c>
      <c r="K28" s="76" t="s">
        <v>39</v>
      </c>
      <c r="L28" s="78"/>
    </row>
    <row r="29" spans="1:12" ht="21.75" customHeight="1" x14ac:dyDescent="0.2">
      <c r="A29" s="75">
        <v>7</v>
      </c>
      <c r="B29" s="149">
        <v>22</v>
      </c>
      <c r="C29" s="147">
        <v>10036033561</v>
      </c>
      <c r="D29" s="148" t="s">
        <v>80</v>
      </c>
      <c r="E29" s="76" t="s">
        <v>81</v>
      </c>
      <c r="F29" s="76" t="s">
        <v>33</v>
      </c>
      <c r="G29" s="76" t="s">
        <v>90</v>
      </c>
      <c r="H29" s="88">
        <v>2.7204861111111107E-2</v>
      </c>
      <c r="I29" s="88">
        <f t="shared" si="0"/>
        <v>3.2083333333333304E-3</v>
      </c>
      <c r="J29" s="77">
        <f t="shared" si="1"/>
        <v>38.297872340425535</v>
      </c>
      <c r="K29" s="76" t="s">
        <v>39</v>
      </c>
      <c r="L29" s="78"/>
    </row>
    <row r="30" spans="1:12" ht="21.75" customHeight="1" x14ac:dyDescent="0.2">
      <c r="A30" s="79">
        <v>8</v>
      </c>
      <c r="B30" s="149">
        <v>11</v>
      </c>
      <c r="C30" s="147">
        <v>10034967167</v>
      </c>
      <c r="D30" s="148" t="s">
        <v>82</v>
      </c>
      <c r="E30" s="76" t="s">
        <v>83</v>
      </c>
      <c r="F30" s="76" t="s">
        <v>24</v>
      </c>
      <c r="G30" s="76" t="s">
        <v>63</v>
      </c>
      <c r="H30" s="88">
        <v>2.7256944444444445E-2</v>
      </c>
      <c r="I30" s="88">
        <f t="shared" si="0"/>
        <v>3.2604166666666684E-3</v>
      </c>
      <c r="J30" s="77">
        <f t="shared" si="1"/>
        <v>38.216560509554142</v>
      </c>
      <c r="K30" s="76" t="s">
        <v>39</v>
      </c>
      <c r="L30" s="78"/>
    </row>
    <row r="31" spans="1:12" ht="21.75" customHeight="1" x14ac:dyDescent="0.2">
      <c r="A31" s="79">
        <v>9</v>
      </c>
      <c r="B31" s="149">
        <v>14</v>
      </c>
      <c r="C31" s="147">
        <v>10034980204</v>
      </c>
      <c r="D31" s="148" t="s">
        <v>84</v>
      </c>
      <c r="E31" s="76" t="s">
        <v>85</v>
      </c>
      <c r="F31" s="76" t="s">
        <v>24</v>
      </c>
      <c r="G31" s="76" t="s">
        <v>63</v>
      </c>
      <c r="H31" s="88">
        <v>2.7293981481481485E-2</v>
      </c>
      <c r="I31" s="88">
        <f t="shared" si="0"/>
        <v>3.2974537037037087E-3</v>
      </c>
      <c r="J31" s="77">
        <f t="shared" si="1"/>
        <v>38.167938931297712</v>
      </c>
      <c r="K31" s="76" t="s">
        <v>39</v>
      </c>
      <c r="L31" s="78"/>
    </row>
    <row r="32" spans="1:12" ht="21.75" customHeight="1" x14ac:dyDescent="0.2">
      <c r="A32" s="79">
        <v>10</v>
      </c>
      <c r="B32" s="149">
        <v>24</v>
      </c>
      <c r="C32" s="147">
        <v>10058403377</v>
      </c>
      <c r="D32" s="148" t="s">
        <v>86</v>
      </c>
      <c r="E32" s="76" t="s">
        <v>87</v>
      </c>
      <c r="F32" s="76" t="s">
        <v>33</v>
      </c>
      <c r="G32" s="76" t="s">
        <v>63</v>
      </c>
      <c r="H32" s="88">
        <v>2.7375E-2</v>
      </c>
      <c r="I32" s="88">
        <f t="shared" si="0"/>
        <v>3.3784722222222237E-3</v>
      </c>
      <c r="J32" s="77">
        <f t="shared" si="1"/>
        <v>38.054968287526428</v>
      </c>
      <c r="K32" s="76" t="s">
        <v>39</v>
      </c>
      <c r="L32" s="78"/>
    </row>
    <row r="33" spans="1:12" ht="21.75" customHeight="1" thickBot="1" x14ac:dyDescent="0.25">
      <c r="A33" s="150">
        <v>11</v>
      </c>
      <c r="B33" s="151">
        <v>9</v>
      </c>
      <c r="C33" s="152">
        <v>10009184163</v>
      </c>
      <c r="D33" s="153" t="s">
        <v>88</v>
      </c>
      <c r="E33" s="80" t="s">
        <v>89</v>
      </c>
      <c r="F33" s="80" t="s">
        <v>24</v>
      </c>
      <c r="G33" s="80" t="s">
        <v>63</v>
      </c>
      <c r="H33" s="89">
        <v>2.7447916666666666E-2</v>
      </c>
      <c r="I33" s="89">
        <f t="shared" si="0"/>
        <v>3.4513888888888893E-3</v>
      </c>
      <c r="J33" s="81">
        <f t="shared" si="1"/>
        <v>37.958667229017294</v>
      </c>
      <c r="K33" s="80" t="s">
        <v>39</v>
      </c>
      <c r="L33" s="82"/>
    </row>
    <row r="34" spans="1:12" ht="8.25" customHeight="1" thickTop="1" thickBot="1" x14ac:dyDescent="0.25">
      <c r="A34" s="154"/>
      <c r="B34" s="155"/>
      <c r="C34" s="155"/>
      <c r="D34" s="156"/>
      <c r="E34" s="157"/>
      <c r="F34" s="158"/>
      <c r="G34" s="159"/>
      <c r="H34" s="160"/>
      <c r="I34" s="161"/>
      <c r="J34" s="162"/>
      <c r="K34" s="163"/>
      <c r="L34" s="164"/>
    </row>
    <row r="35" spans="1:12" ht="15.75" thickTop="1" x14ac:dyDescent="0.2">
      <c r="A35" s="137" t="s">
        <v>5</v>
      </c>
      <c r="B35" s="127"/>
      <c r="C35" s="127"/>
      <c r="D35" s="127"/>
      <c r="E35" s="73"/>
      <c r="F35" s="73"/>
      <c r="G35" s="127" t="s">
        <v>6</v>
      </c>
      <c r="H35" s="127"/>
      <c r="I35" s="127"/>
      <c r="J35" s="127"/>
      <c r="K35" s="127"/>
      <c r="L35" s="128"/>
    </row>
    <row r="36" spans="1:12" x14ac:dyDescent="0.2">
      <c r="A36" s="15" t="s">
        <v>64</v>
      </c>
      <c r="B36" s="3"/>
      <c r="C36" s="42"/>
      <c r="D36" s="3"/>
      <c r="E36" s="51"/>
      <c r="F36" s="43"/>
      <c r="G36" s="44" t="s">
        <v>34</v>
      </c>
      <c r="H36" s="86">
        <v>3</v>
      </c>
      <c r="I36" s="62"/>
      <c r="J36" s="26"/>
      <c r="K36" s="83" t="s">
        <v>32</v>
      </c>
      <c r="L36" s="84">
        <f>COUNTIF(F23:F33,"ЗМС")</f>
        <v>0</v>
      </c>
    </row>
    <row r="37" spans="1:12" x14ac:dyDescent="0.2">
      <c r="A37" s="15" t="s">
        <v>65</v>
      </c>
      <c r="B37" s="3"/>
      <c r="C37" s="16"/>
      <c r="D37" s="3"/>
      <c r="E37" s="52"/>
      <c r="F37" s="46"/>
      <c r="G37" s="17" t="s">
        <v>27</v>
      </c>
      <c r="H37" s="85">
        <f>H38+H43</f>
        <v>11</v>
      </c>
      <c r="I37" s="63"/>
      <c r="J37" s="27"/>
      <c r="K37" s="83" t="s">
        <v>21</v>
      </c>
      <c r="L37" s="84">
        <f>COUNTIF(F23:F33,"МСМК")</f>
        <v>0</v>
      </c>
    </row>
    <row r="38" spans="1:12" x14ac:dyDescent="0.2">
      <c r="A38" s="15" t="s">
        <v>66</v>
      </c>
      <c r="B38" s="3"/>
      <c r="C38" s="19"/>
      <c r="D38" s="3"/>
      <c r="E38" s="52"/>
      <c r="F38" s="46"/>
      <c r="G38" s="17" t="s">
        <v>28</v>
      </c>
      <c r="H38" s="85">
        <f>H39+H40+H42</f>
        <v>11</v>
      </c>
      <c r="I38" s="63"/>
      <c r="J38" s="27"/>
      <c r="K38" s="83" t="s">
        <v>24</v>
      </c>
      <c r="L38" s="84">
        <f>COUNTIF(F23:F33,"МС")</f>
        <v>5</v>
      </c>
    </row>
    <row r="39" spans="1:12" x14ac:dyDescent="0.2">
      <c r="A39" s="15" t="s">
        <v>67</v>
      </c>
      <c r="B39" s="3"/>
      <c r="C39" s="19"/>
      <c r="D39" s="3"/>
      <c r="E39" s="52"/>
      <c r="F39" s="46"/>
      <c r="G39" s="17" t="s">
        <v>29</v>
      </c>
      <c r="H39" s="85">
        <f>COUNT(A23:A33)</f>
        <v>11</v>
      </c>
      <c r="I39" s="63"/>
      <c r="J39" s="27"/>
      <c r="K39" s="83" t="s">
        <v>33</v>
      </c>
      <c r="L39" s="84">
        <f>COUNTIF(F23:F33,"КМС")</f>
        <v>6</v>
      </c>
    </row>
    <row r="40" spans="1:12" x14ac:dyDescent="0.2">
      <c r="A40" s="15"/>
      <c r="B40" s="3"/>
      <c r="C40" s="19"/>
      <c r="D40" s="3"/>
      <c r="E40" s="52"/>
      <c r="F40" s="46"/>
      <c r="G40" s="17" t="s">
        <v>30</v>
      </c>
      <c r="H40" s="85">
        <f>COUNTIF(A23:A33,"НФ")</f>
        <v>0</v>
      </c>
      <c r="I40" s="63"/>
      <c r="J40" s="27"/>
      <c r="K40" s="83" t="s">
        <v>39</v>
      </c>
      <c r="L40" s="84">
        <f>COUNTIF(F23:F33,"1 СР")</f>
        <v>0</v>
      </c>
    </row>
    <row r="41" spans="1:12" x14ac:dyDescent="0.2">
      <c r="A41" s="15"/>
      <c r="B41" s="3"/>
      <c r="C41" s="3"/>
      <c r="D41" s="87"/>
      <c r="G41" s="83" t="s">
        <v>40</v>
      </c>
      <c r="H41" s="86">
        <f>COUNTIF(A23:A33,"ЛИМ")</f>
        <v>0</v>
      </c>
      <c r="I41" s="63"/>
      <c r="J41" s="27"/>
      <c r="K41" s="24" t="s">
        <v>45</v>
      </c>
      <c r="L41" s="45">
        <f>COUNTIF(F23:F33,"2 СР")</f>
        <v>0</v>
      </c>
    </row>
    <row r="42" spans="1:12" x14ac:dyDescent="0.2">
      <c r="A42" s="15"/>
      <c r="B42" s="3"/>
      <c r="C42" s="3"/>
      <c r="D42" s="3"/>
      <c r="E42" s="52"/>
      <c r="F42" s="46"/>
      <c r="G42" s="17" t="s">
        <v>35</v>
      </c>
      <c r="H42" s="85">
        <f>COUNTIF(A23:A33,"ДСКВ")</f>
        <v>0</v>
      </c>
      <c r="I42" s="63"/>
      <c r="J42" s="27"/>
      <c r="K42" s="24" t="s">
        <v>46</v>
      </c>
      <c r="L42" s="84">
        <f>COUNTIF(F23:F33,"3 СР")</f>
        <v>0</v>
      </c>
    </row>
    <row r="43" spans="1:12" x14ac:dyDescent="0.2">
      <c r="A43" s="15"/>
      <c r="B43" s="3"/>
      <c r="C43" s="3"/>
      <c r="D43" s="3"/>
      <c r="E43" s="53"/>
      <c r="F43" s="47"/>
      <c r="G43" s="17" t="s">
        <v>31</v>
      </c>
      <c r="H43" s="85">
        <f>COUNTIF(A23:A33,"НС")</f>
        <v>0</v>
      </c>
      <c r="I43" s="64"/>
      <c r="J43" s="28"/>
      <c r="K43" s="24"/>
      <c r="L43" s="18"/>
    </row>
    <row r="44" spans="1:12" ht="9.75" customHeight="1" x14ac:dyDescent="0.2">
      <c r="A44" s="15"/>
      <c r="B44" s="5"/>
      <c r="C44" s="5"/>
      <c r="D44" s="3"/>
      <c r="E44" s="32"/>
      <c r="L44" s="6"/>
    </row>
    <row r="45" spans="1:12" ht="15.75" x14ac:dyDescent="0.2">
      <c r="A45" s="129" t="s">
        <v>3</v>
      </c>
      <c r="B45" s="130"/>
      <c r="C45" s="130"/>
      <c r="D45" s="130"/>
      <c r="E45" s="130"/>
      <c r="F45" s="25"/>
      <c r="G45" s="130" t="s">
        <v>12</v>
      </c>
      <c r="H45" s="130"/>
      <c r="I45" s="130" t="s">
        <v>4</v>
      </c>
      <c r="J45" s="130"/>
      <c r="K45" s="130"/>
      <c r="L45" s="134"/>
    </row>
    <row r="46" spans="1:12" x14ac:dyDescent="0.2">
      <c r="A46" s="121"/>
      <c r="B46" s="122"/>
      <c r="C46" s="122"/>
      <c r="D46" s="122"/>
      <c r="E46" s="122"/>
      <c r="F46" s="123"/>
      <c r="G46" s="123"/>
      <c r="H46" s="123"/>
      <c r="I46" s="123"/>
      <c r="J46" s="123"/>
      <c r="K46" s="123"/>
      <c r="L46" s="124"/>
    </row>
    <row r="47" spans="1:12" x14ac:dyDescent="0.2">
      <c r="A47" s="70"/>
      <c r="B47" s="69"/>
      <c r="C47" s="69"/>
      <c r="D47" s="69"/>
      <c r="E47" s="54"/>
      <c r="F47" s="69"/>
      <c r="G47" s="69"/>
      <c r="I47" s="57"/>
      <c r="J47" s="69"/>
      <c r="K47" s="69"/>
      <c r="L47" s="71"/>
    </row>
    <row r="48" spans="1:12" x14ac:dyDescent="0.2">
      <c r="A48" s="70"/>
      <c r="B48" s="69"/>
      <c r="C48" s="69"/>
      <c r="D48" s="69"/>
      <c r="E48" s="54"/>
      <c r="F48" s="69"/>
      <c r="G48" s="69"/>
      <c r="I48" s="57"/>
      <c r="J48" s="69"/>
      <c r="K48" s="69"/>
      <c r="L48" s="71"/>
    </row>
    <row r="49" spans="1:12" x14ac:dyDescent="0.2">
      <c r="A49" s="70"/>
      <c r="B49" s="69"/>
      <c r="C49" s="69"/>
      <c r="D49" s="69"/>
      <c r="E49" s="54"/>
      <c r="F49" s="69"/>
      <c r="G49" s="69"/>
      <c r="I49" s="57"/>
      <c r="J49" s="69"/>
      <c r="K49" s="69"/>
      <c r="L49" s="71"/>
    </row>
    <row r="50" spans="1:12" x14ac:dyDescent="0.2">
      <c r="A50" s="70"/>
      <c r="B50" s="69"/>
      <c r="C50" s="69"/>
      <c r="D50" s="69"/>
      <c r="E50" s="54"/>
      <c r="F50" s="69"/>
      <c r="G50" s="69"/>
      <c r="I50" s="57"/>
      <c r="J50" s="69"/>
      <c r="K50" s="69"/>
      <c r="L50" s="71"/>
    </row>
    <row r="51" spans="1:12" ht="16.5" thickBot="1" x14ac:dyDescent="0.25">
      <c r="A51" s="91" t="s">
        <v>42</v>
      </c>
      <c r="B51" s="92"/>
      <c r="C51" s="92"/>
      <c r="D51" s="92"/>
      <c r="E51" s="92"/>
      <c r="F51" s="50"/>
      <c r="G51" s="92" t="str">
        <f>G17</f>
        <v>ИВАШИН И.Е. (ВК, г. Челябинск )</v>
      </c>
      <c r="H51" s="92"/>
      <c r="I51" s="92" t="str">
        <f>G18</f>
        <v>СТРЕЖНЕВА Д.А. (ВК, г. Челябинск )</v>
      </c>
      <c r="J51" s="92"/>
      <c r="K51" s="92"/>
      <c r="L51" s="93"/>
    </row>
    <row r="52" spans="1:12" ht="13.5" thickTop="1" x14ac:dyDescent="0.2"/>
  </sheetData>
  <sortState ref="B23:H30">
    <sortCondition ref="H23:H30"/>
  </sortState>
  <mergeCells count="41">
    <mergeCell ref="G21:G22"/>
    <mergeCell ref="A21:A22"/>
    <mergeCell ref="B21:B22"/>
    <mergeCell ref="C21:C22"/>
    <mergeCell ref="D21:D22"/>
    <mergeCell ref="E21:E22"/>
    <mergeCell ref="A1:L1"/>
    <mergeCell ref="A2:L2"/>
    <mergeCell ref="A3:L3"/>
    <mergeCell ref="A4:L4"/>
    <mergeCell ref="A6:L6"/>
    <mergeCell ref="A5:L5"/>
    <mergeCell ref="A7:L7"/>
    <mergeCell ref="A9:L9"/>
    <mergeCell ref="A10:L10"/>
    <mergeCell ref="A11:L11"/>
    <mergeCell ref="H18:L18"/>
    <mergeCell ref="A13:D13"/>
    <mergeCell ref="A14:D14"/>
    <mergeCell ref="A8:L8"/>
    <mergeCell ref="A12:L12"/>
    <mergeCell ref="H15:L15"/>
    <mergeCell ref="H16:L16"/>
    <mergeCell ref="H17:L17"/>
    <mergeCell ref="A15:G15"/>
    <mergeCell ref="A51:E51"/>
    <mergeCell ref="G51:H51"/>
    <mergeCell ref="I51:L51"/>
    <mergeCell ref="H21:H22"/>
    <mergeCell ref="I21:I22"/>
    <mergeCell ref="J21:J22"/>
    <mergeCell ref="K21:K22"/>
    <mergeCell ref="A46:E46"/>
    <mergeCell ref="F46:L46"/>
    <mergeCell ref="L21:L22"/>
    <mergeCell ref="G35:L35"/>
    <mergeCell ref="A45:E45"/>
    <mergeCell ref="G45:H45"/>
    <mergeCell ref="I45:L45"/>
    <mergeCell ref="F21:F22"/>
    <mergeCell ref="A35:D35"/>
  </mergeCells>
  <conditionalFormatting sqref="G42:G43 G39:G40">
    <cfRule type="duplicateValues" dxfId="0" priority="2"/>
  </conditionalFormatting>
  <printOptions horizontalCentered="1"/>
  <pageMargins left="0.19685039370078741" right="0.19685039370078741" top="0.59055118110236227" bottom="0.59055118110236227" header="0.15748031496062992" footer="0.11811023622047245"/>
  <pageSetup paperSize="256" scale="84" fitToHeight="0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ИГ</vt:lpstr>
      <vt:lpstr>ИГ!Заголовки_для_печати</vt:lpstr>
      <vt:lpstr>ИГ!Область_печати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2021-07-08T19:40:04Z</cp:lastPrinted>
  <dcterms:created xsi:type="dcterms:W3CDTF">1996-10-08T23:32:33Z</dcterms:created>
  <dcterms:modified xsi:type="dcterms:W3CDTF">2021-07-13T09:13:28Z</dcterms:modified>
</cp:coreProperties>
</file>