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Арсен\Desktop\2022 МТБ Протоколы\"/>
    </mc:Choice>
  </mc:AlternateContent>
  <bookViews>
    <workbookView xWindow="0" yWindow="0" windowWidth="20490" windowHeight="7755" tabRatio="789"/>
  </bookViews>
  <sheets>
    <sheet name="велокросс" sheetId="99" r:id="rId1"/>
  </sheets>
  <definedNames>
    <definedName name="_xlnm.Print_Area" localSheetId="0">велокросс!$A$1:$L$74</definedName>
  </definedName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2" i="99" l="1"/>
  <c r="H67" i="99" l="1"/>
  <c r="H65" i="99"/>
  <c r="H64" i="99"/>
  <c r="J27" i="99"/>
  <c r="J28" i="99"/>
  <c r="J29" i="99"/>
  <c r="I25" i="99"/>
  <c r="I26" i="99"/>
  <c r="I27" i="99"/>
  <c r="I28" i="99"/>
  <c r="I29" i="99"/>
  <c r="J24" i="99" l="1"/>
  <c r="J23" i="99"/>
  <c r="I24" i="99"/>
  <c r="H66" i="99" l="1"/>
  <c r="H63" i="99"/>
  <c r="H61" i="99" l="1"/>
  <c r="L63" i="99"/>
  <c r="L62" i="99"/>
  <c r="L61" i="99"/>
  <c r="L60" i="99"/>
  <c r="L66" i="99"/>
  <c r="L65" i="99"/>
  <c r="L64" i="99"/>
  <c r="K74" i="99" l="1"/>
  <c r="H74" i="99"/>
  <c r="E74" i="99"/>
  <c r="J26" i="99"/>
  <c r="J25" i="99"/>
</calcChain>
</file>

<file path=xl/sharedStrings.xml><?xml version="1.0" encoding="utf-8"?>
<sst xmlns="http://schemas.openxmlformats.org/spreadsheetml/2006/main" count="202" uniqueCount="108">
  <si>
    <t>Министерство спорта Российской Федерации</t>
  </si>
  <si>
    <t>ТЕХНИЧЕСКИЕ ДАННЫЕ ТРАССЫ:</t>
  </si>
  <si>
    <t>ФАМИЛИЯ ИМЯ</t>
  </si>
  <si>
    <t>ГЛАВНЫЙ СЕКРЕТАРЬ</t>
  </si>
  <si>
    <t>ПОГОДНЫЕ УСЛОВИЯ</t>
  </si>
  <si>
    <t>СТАТИСТИКА ГОНКИ</t>
  </si>
  <si>
    <t>МЕСТО</t>
  </si>
  <si>
    <t>РЕЗУЛЬТАТ</t>
  </si>
  <si>
    <t>РАЗРЯД,
ЗВАНИЕ</t>
  </si>
  <si>
    <t>Федерация велосипедного спорта России</t>
  </si>
  <si>
    <t>ГЛАВНЫЙ СУДЬЯ</t>
  </si>
  <si>
    <t>НОМЕР</t>
  </si>
  <si>
    <t>ТЕРРИТОРИАЛЬНАЯ ПРИНАДЛЕЖНОСТЬ</t>
  </si>
  <si>
    <t>ПРИМЕЧАНИЕ</t>
  </si>
  <si>
    <t>СУДЬЯ НА ФИНИШЕ:</t>
  </si>
  <si>
    <t>по велосипедному спорту</t>
  </si>
  <si>
    <t>ГЛАВНЫЙ СУДЬЯ:</t>
  </si>
  <si>
    <t>ГЛАВНЫЙ СЕКРЕТАРЬ:</t>
  </si>
  <si>
    <t>МСМК</t>
  </si>
  <si>
    <t>ИТОГОВЫЙ ПРОТОКОЛ</t>
  </si>
  <si>
    <t>СКОРОСТЬ км/ч</t>
  </si>
  <si>
    <t>МС</t>
  </si>
  <si>
    <t>ОТСТАВАНИЕ</t>
  </si>
  <si>
    <t>Заявлено</t>
  </si>
  <si>
    <t>Стартовало</t>
  </si>
  <si>
    <t>Финишировало</t>
  </si>
  <si>
    <t>Н. финишировало</t>
  </si>
  <si>
    <t>Н. стартовало</t>
  </si>
  <si>
    <t>ЗМС</t>
  </si>
  <si>
    <t>КМС</t>
  </si>
  <si>
    <t>Субъектов РФ</t>
  </si>
  <si>
    <t>Дисквалифицировано</t>
  </si>
  <si>
    <t>ДАТА РОЖД.</t>
  </si>
  <si>
    <t>UCI ID</t>
  </si>
  <si>
    <t>Челябинская область</t>
  </si>
  <si>
    <t>ДИСТАНЦИЯ: ДЛИНА КРУГА/КРУГОВ</t>
  </si>
  <si>
    <t>МАКСИМАЛЬНЫЙ ПЕРЕПАД (HD):</t>
  </si>
  <si>
    <t>СУММА ПОЛОЖИТЕЛЬНЫХ ПЕРЕПАДОВ ВЫСОТЫ НА ДИСТАНЦИИ (ТС):</t>
  </si>
  <si>
    <t>1 СР</t>
  </si>
  <si>
    <t>Лимит времени</t>
  </si>
  <si>
    <t>Управление по физической культуре и спорту г. Геленджик</t>
  </si>
  <si>
    <t>2 СР</t>
  </si>
  <si>
    <t>СУДЬЯ НА ФИНИШЕ</t>
  </si>
  <si>
    <t>ВСЕРОССИЙСКИЕ СОРЕВНОВАНИЯ</t>
  </si>
  <si>
    <t>3 СР</t>
  </si>
  <si>
    <t/>
  </si>
  <si>
    <t>маунтинбайк - велокросс</t>
  </si>
  <si>
    <t>№ ВРВС: 0080101811Я</t>
  </si>
  <si>
    <t>ТЕХНИЧЕСКИЙ ДЕЛЕГАТ</t>
  </si>
  <si>
    <t>ИНФОРМАЦИЯ О ЖЮРИ И ГСК СОРЕВНОВАНИЙ:</t>
  </si>
  <si>
    <t>ВЫПОЛНЕНИЕ НТУ ЕВСК</t>
  </si>
  <si>
    <t>Министерство по физической культуре и спорту Челябинской области</t>
  </si>
  <si>
    <t>Федерация велосипедного спорта Челябинской области</t>
  </si>
  <si>
    <t>МЕСТО ПРОВЕДЕНИЯ: г. Копейск</t>
  </si>
  <si>
    <t>ДАТА ПРОВЕДЕНИЯ: 20 февраля 2022 года</t>
  </si>
  <si>
    <t>НАЧАЛО ГОНКИ: 12ч 10м</t>
  </si>
  <si>
    <r>
      <rPr>
        <b/>
        <sz val="11"/>
        <rFont val="Calibri"/>
        <family val="2"/>
        <charset val="204"/>
        <scheme val="minor"/>
      </rPr>
      <t>ОКОНЧАНИЕ ГОНКИ:</t>
    </r>
    <r>
      <rPr>
        <sz val="11"/>
        <rFont val="Calibri"/>
        <family val="2"/>
        <charset val="204"/>
        <scheme val="minor"/>
      </rPr>
      <t xml:space="preserve"> 13ч 00м</t>
    </r>
  </si>
  <si>
    <t xml:space="preserve">№ ЕКП 2022: </t>
  </si>
  <si>
    <t xml:space="preserve">НАЗВАНИЕ ТРАССЫ / РЕГ. НОМЕР: </t>
  </si>
  <si>
    <t>ИВАШИН И.Е. (ВК, г.Челябинск)</t>
  </si>
  <si>
    <t>СТРЕЖНЕВА Д.А. (ВК, г. Челябинск )</t>
  </si>
  <si>
    <t>КУРЗИНА О.В. (ВК,г. Челябинск)</t>
  </si>
  <si>
    <t>Тюменская область</t>
  </si>
  <si>
    <t>+1 кр</t>
  </si>
  <si>
    <t xml:space="preserve">Влажность: </t>
  </si>
  <si>
    <t>Осадки: ясно</t>
  </si>
  <si>
    <t xml:space="preserve">Ветер: </t>
  </si>
  <si>
    <t>XXX соревнования "Памяти МС И. Курзина"</t>
  </si>
  <si>
    <t>Юноши 15-16 лет</t>
  </si>
  <si>
    <t>НФ</t>
  </si>
  <si>
    <t>ПЛЕТНЁВ Георгий</t>
  </si>
  <si>
    <t>ВЛАСОВ Данил</t>
  </si>
  <si>
    <t>ШВЕДКОВ Никита</t>
  </si>
  <si>
    <t>ЗОЛОТАРЁВ Александр</t>
  </si>
  <si>
    <t>ЮСУПОВ Вадим</t>
  </si>
  <si>
    <t>СУГАК Дмитрий</t>
  </si>
  <si>
    <t>КУЦЕНКО Андрей</t>
  </si>
  <si>
    <t>СОЛОБОЕВ Денис</t>
  </si>
  <si>
    <t>СЕЛЕЗНЕВ Илья</t>
  </si>
  <si>
    <t>ВЛАСОВ Александр</t>
  </si>
  <si>
    <t>СКАЧКОВ Илья</t>
  </si>
  <si>
    <t>БЕЛИК Сергей</t>
  </si>
  <si>
    <t>ЗОММЕР Максим</t>
  </si>
  <si>
    <t>ДОРОФЕЕВ Владислав</t>
  </si>
  <si>
    <t>КАТАЕВ Никита</t>
  </si>
  <si>
    <t>ШЕСТАКОВ Степан</t>
  </si>
  <si>
    <t>РЕЙГЕР Игорь</t>
  </si>
  <si>
    <t>КАЮМОВ Егор</t>
  </si>
  <si>
    <t>ВАЙС Марк</t>
  </si>
  <si>
    <t>ВОРОБЬЕВ Дмитрий</t>
  </si>
  <si>
    <t>НЕЧАЕВ Алексей</t>
  </si>
  <si>
    <t>МАСЛОВ Сергей</t>
  </si>
  <si>
    <t>ТИХОНОВ Александр</t>
  </si>
  <si>
    <t>НАСРУДИНОВ Илья</t>
  </si>
  <si>
    <t>АНУФРИЕВ Данил</t>
  </si>
  <si>
    <t>БОГАТЫРЬ Федор</t>
  </si>
  <si>
    <t>+2 кр</t>
  </si>
  <si>
    <t>ФЕДОТОВ Виталий</t>
  </si>
  <si>
    <t>КУТВИН Никита</t>
  </si>
  <si>
    <t>КАЮМОВ Кирилл</t>
  </si>
  <si>
    <t>МАКСИМОВСКИХ Артем</t>
  </si>
  <si>
    <t>КУЧЕМАСОВ Матвей</t>
  </si>
  <si>
    <t>АЛЕКСАНОВ Андрей</t>
  </si>
  <si>
    <t>+3 кр</t>
  </si>
  <si>
    <t>КУЛИКОВ Александр</t>
  </si>
  <si>
    <t>АНТОНОВ Владислав</t>
  </si>
  <si>
    <t>ИГЛОВИКОВ Савелий</t>
  </si>
  <si>
    <t>Температура: 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</si>
</sst>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"/>
    <numFmt numFmtId="165" formatCode="dd/mm/yyyy"/>
  </numFmts>
  <fonts count="22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indexed="8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4" fillId="0" borderId="0"/>
    <xf numFmtId="0" fontId="3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7" fillId="0" borderId="0"/>
    <xf numFmtId="0" fontId="20" fillId="0" borderId="0"/>
  </cellStyleXfs>
  <cellXfs count="161">
    <xf numFmtId="0" fontId="0" fillId="0" borderId="0" xfId="0"/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3" xfId="0" applyFont="1" applyBorder="1" applyAlignment="1">
      <alignment horizontal="right" vertical="center"/>
    </xf>
    <xf numFmtId="0" fontId="13" fillId="0" borderId="5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13" fillId="0" borderId="5" xfId="0" applyFont="1" applyBorder="1" applyAlignment="1">
      <alignment horizontal="right" vertical="center"/>
    </xf>
    <xf numFmtId="0" fontId="12" fillId="0" borderId="5" xfId="0" applyFont="1" applyFill="1" applyBorder="1" applyAlignment="1">
      <alignment vertical="center"/>
    </xf>
    <xf numFmtId="0" fontId="13" fillId="0" borderId="5" xfId="0" applyFont="1" applyFill="1" applyBorder="1" applyAlignment="1">
      <alignment vertical="center"/>
    </xf>
    <xf numFmtId="0" fontId="13" fillId="0" borderId="5" xfId="0" applyFont="1" applyFill="1" applyBorder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12" fillId="0" borderId="14" xfId="0" applyFont="1" applyFill="1" applyBorder="1" applyAlignment="1">
      <alignment horizontal="left" vertical="center"/>
    </xf>
    <xf numFmtId="0" fontId="12" fillId="0" borderId="16" xfId="0" applyFont="1" applyFill="1" applyBorder="1" applyAlignment="1">
      <alignment vertical="center"/>
    </xf>
    <xf numFmtId="49" fontId="13" fillId="0" borderId="17" xfId="0" applyNumberFormat="1" applyFont="1" applyFill="1" applyBorder="1" applyAlignment="1">
      <alignment horizontal="right" vertical="center"/>
    </xf>
    <xf numFmtId="0" fontId="13" fillId="0" borderId="2" xfId="0" applyFont="1" applyBorder="1" applyAlignment="1">
      <alignment horizontal="center" vertical="center"/>
    </xf>
    <xf numFmtId="0" fontId="5" fillId="0" borderId="0" xfId="0" applyFont="1"/>
    <xf numFmtId="0" fontId="5" fillId="0" borderId="6" xfId="0" applyFont="1" applyBorder="1" applyAlignment="1">
      <alignment vertical="center"/>
    </xf>
    <xf numFmtId="0" fontId="16" fillId="0" borderId="1" xfId="0" applyNumberFormat="1" applyFont="1" applyFill="1" applyBorder="1" applyAlignment="1" applyProtection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right" vertical="center"/>
    </xf>
    <xf numFmtId="0" fontId="15" fillId="0" borderId="13" xfId="0" applyFont="1" applyBorder="1" applyAlignment="1">
      <alignment horizontal="right" vertical="center"/>
    </xf>
    <xf numFmtId="0" fontId="15" fillId="0" borderId="3" xfId="0" applyFont="1" applyBorder="1" applyAlignment="1">
      <alignment horizontal="right" vertical="center"/>
    </xf>
    <xf numFmtId="0" fontId="16" fillId="0" borderId="19" xfId="0" applyNumberFormat="1" applyFont="1" applyFill="1" applyBorder="1" applyAlignment="1" applyProtection="1">
      <alignment horizontal="center" vertical="center" wrapText="1"/>
    </xf>
    <xf numFmtId="0" fontId="12" fillId="0" borderId="2" xfId="0" applyFont="1" applyBorder="1" applyAlignment="1">
      <alignment horizontal="right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5" fillId="0" borderId="16" xfId="0" applyFont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3" fillId="0" borderId="17" xfId="0" applyNumberFormat="1" applyFont="1" applyFill="1" applyBorder="1" applyAlignment="1">
      <alignment horizontal="right" vertical="center"/>
    </xf>
    <xf numFmtId="0" fontId="9" fillId="0" borderId="4" xfId="0" applyFont="1" applyBorder="1" applyAlignment="1">
      <alignment horizontal="left" vertical="center"/>
    </xf>
    <xf numFmtId="49" fontId="5" fillId="0" borderId="5" xfId="0" applyNumberFormat="1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9" fontId="5" fillId="0" borderId="5" xfId="0" applyNumberFormat="1" applyFont="1" applyBorder="1" applyAlignment="1">
      <alignment horizontal="left" vertical="center"/>
    </xf>
    <xf numFmtId="49" fontId="5" fillId="0" borderId="4" xfId="0" applyNumberFormat="1" applyFont="1" applyBorder="1" applyAlignment="1">
      <alignment horizontal="left" vertical="center"/>
    </xf>
    <xf numFmtId="49" fontId="5" fillId="0" borderId="17" xfId="0" applyNumberFormat="1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2" fontId="13" fillId="0" borderId="2" xfId="0" applyNumberFormat="1" applyFont="1" applyBorder="1" applyAlignment="1">
      <alignment vertical="center"/>
    </xf>
    <xf numFmtId="2" fontId="13" fillId="0" borderId="3" xfId="0" applyNumberFormat="1" applyFont="1" applyBorder="1" applyAlignment="1">
      <alignment vertical="center"/>
    </xf>
    <xf numFmtId="2" fontId="13" fillId="0" borderId="5" xfId="0" applyNumberFormat="1" applyFont="1" applyBorder="1" applyAlignment="1">
      <alignment vertical="center"/>
    </xf>
    <xf numFmtId="2" fontId="16" fillId="0" borderId="1" xfId="0" applyNumberFormat="1" applyFont="1" applyBorder="1" applyAlignment="1">
      <alignment horizontal="center" vertical="center"/>
    </xf>
    <xf numFmtId="2" fontId="16" fillId="0" borderId="23" xfId="0" applyNumberFormat="1" applyFont="1" applyBorder="1" applyAlignment="1">
      <alignment horizontal="center" vertical="center"/>
    </xf>
    <xf numFmtId="2" fontId="16" fillId="0" borderId="0" xfId="0" applyNumberFormat="1" applyFont="1" applyFill="1" applyBorder="1" applyAlignment="1">
      <alignment vertical="center" wrapText="1"/>
    </xf>
    <xf numFmtId="2" fontId="5" fillId="0" borderId="4" xfId="0" applyNumberFormat="1" applyFont="1" applyFill="1" applyBorder="1" applyAlignment="1">
      <alignment vertical="center"/>
    </xf>
    <xf numFmtId="2" fontId="5" fillId="0" borderId="4" xfId="0" applyNumberFormat="1" applyFont="1" applyBorder="1" applyAlignment="1">
      <alignment vertical="center"/>
    </xf>
    <xf numFmtId="2" fontId="5" fillId="0" borderId="0" xfId="0" applyNumberFormat="1" applyFont="1" applyBorder="1" applyAlignment="1">
      <alignment vertical="center"/>
    </xf>
    <xf numFmtId="21" fontId="16" fillId="0" borderId="1" xfId="0" applyNumberFormat="1" applyFont="1" applyBorder="1" applyAlignment="1">
      <alignment horizontal="center" vertical="center"/>
    </xf>
    <xf numFmtId="0" fontId="15" fillId="0" borderId="11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13" fillId="0" borderId="3" xfId="0" applyFont="1" applyFill="1" applyBorder="1" applyAlignment="1">
      <alignment vertical="center"/>
    </xf>
    <xf numFmtId="0" fontId="13" fillId="0" borderId="2" xfId="0" applyFont="1" applyFill="1" applyBorder="1" applyAlignment="1">
      <alignment vertical="center"/>
    </xf>
    <xf numFmtId="2" fontId="5" fillId="0" borderId="5" xfId="0" applyNumberFormat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16" fillId="0" borderId="18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/>
    </xf>
    <xf numFmtId="2" fontId="5" fillId="0" borderId="6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5" fillId="0" borderId="21" xfId="0" applyFont="1" applyBorder="1" applyAlignment="1">
      <alignment horizontal="center" vertical="center"/>
    </xf>
    <xf numFmtId="0" fontId="5" fillId="0" borderId="21" xfId="0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14" fontId="5" fillId="0" borderId="0" xfId="0" applyNumberFormat="1" applyFont="1" applyBorder="1" applyAlignment="1">
      <alignment vertical="center"/>
    </xf>
    <xf numFmtId="14" fontId="5" fillId="0" borderId="2" xfId="0" applyNumberFormat="1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7" xfId="0" applyFont="1" applyBorder="1" applyAlignment="1">
      <alignment horizontal="right" vertical="center"/>
    </xf>
    <xf numFmtId="0" fontId="12" fillId="2" borderId="24" xfId="0" applyFont="1" applyFill="1" applyBorder="1" applyAlignment="1">
      <alignment vertical="center"/>
    </xf>
    <xf numFmtId="0" fontId="19" fillId="0" borderId="1" xfId="8" applyFont="1" applyFill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left" vertical="center" wrapText="1"/>
    </xf>
    <xf numFmtId="0" fontId="19" fillId="0" borderId="23" xfId="8" applyFont="1" applyFill="1" applyBorder="1" applyAlignment="1">
      <alignment horizontal="center" vertical="center" wrapText="1"/>
    </xf>
    <xf numFmtId="21" fontId="16" fillId="0" borderId="23" xfId="0" applyNumberFormat="1" applyFont="1" applyBorder="1" applyAlignment="1">
      <alignment horizontal="center" vertical="center"/>
    </xf>
    <xf numFmtId="0" fontId="16" fillId="0" borderId="23" xfId="0" applyNumberFormat="1" applyFont="1" applyFill="1" applyBorder="1" applyAlignment="1" applyProtection="1">
      <alignment horizontal="center" vertical="center"/>
    </xf>
    <xf numFmtId="0" fontId="16" fillId="0" borderId="31" xfId="0" applyNumberFormat="1" applyFont="1" applyFill="1" applyBorder="1" applyAlignment="1" applyProtection="1">
      <alignment horizontal="center" vertical="center" wrapText="1"/>
    </xf>
    <xf numFmtId="0" fontId="12" fillId="0" borderId="20" xfId="0" applyFont="1" applyFill="1" applyBorder="1" applyAlignment="1">
      <alignment vertical="center"/>
    </xf>
    <xf numFmtId="0" fontId="13" fillId="0" borderId="21" xfId="0" applyFont="1" applyFill="1" applyBorder="1" applyAlignment="1">
      <alignment horizontal="right" vertical="center"/>
    </xf>
    <xf numFmtId="0" fontId="9" fillId="0" borderId="32" xfId="0" applyFont="1" applyBorder="1" applyAlignment="1">
      <alignment horizontal="left" vertical="center"/>
    </xf>
    <xf numFmtId="0" fontId="13" fillId="0" borderId="21" xfId="0" applyFont="1" applyBorder="1" applyAlignment="1">
      <alignment vertical="center"/>
    </xf>
    <xf numFmtId="2" fontId="13" fillId="0" borderId="21" xfId="0" applyNumberFormat="1" applyFont="1" applyBorder="1" applyAlignment="1">
      <alignment vertical="center"/>
    </xf>
    <xf numFmtId="0" fontId="16" fillId="0" borderId="21" xfId="0" applyFont="1" applyFill="1" applyBorder="1" applyAlignment="1">
      <alignment horizontal="center" vertical="center"/>
    </xf>
    <xf numFmtId="49" fontId="13" fillId="0" borderId="22" xfId="0" applyNumberFormat="1" applyFont="1" applyFill="1" applyBorder="1" applyAlignment="1">
      <alignment horizontal="right" vertical="center"/>
    </xf>
    <xf numFmtId="0" fontId="5" fillId="0" borderId="10" xfId="0" applyFont="1" applyBorder="1" applyAlignment="1">
      <alignment horizontal="center"/>
    </xf>
    <xf numFmtId="0" fontId="5" fillId="0" borderId="0" xfId="0" applyFont="1" applyBorder="1" applyAlignment="1">
      <alignment horizontal="justify"/>
    </xf>
    <xf numFmtId="0" fontId="18" fillId="0" borderId="0" xfId="8" applyFont="1" applyFill="1" applyBorder="1" applyAlignment="1">
      <alignment vertical="center" wrapText="1"/>
    </xf>
    <xf numFmtId="0" fontId="16" fillId="0" borderId="0" xfId="0" applyNumberFormat="1" applyFont="1" applyFill="1" applyBorder="1" applyAlignment="1">
      <alignment horizontal="center" vertical="center" wrapText="1"/>
    </xf>
    <xf numFmtId="164" fontId="16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 wrapText="1"/>
    </xf>
    <xf numFmtId="0" fontId="16" fillId="0" borderId="11" xfId="0" applyFont="1" applyFill="1" applyBorder="1" applyAlignment="1">
      <alignment vertical="center" wrapText="1"/>
    </xf>
    <xf numFmtId="0" fontId="5" fillId="0" borderId="6" xfId="0" applyFont="1" applyBorder="1" applyAlignment="1">
      <alignment horizontal="right" vertical="center"/>
    </xf>
    <xf numFmtId="0" fontId="10" fillId="0" borderId="1" xfId="0" applyFont="1" applyBorder="1" applyAlignment="1">
      <alignment vertical="center"/>
    </xf>
    <xf numFmtId="21" fontId="16" fillId="0" borderId="19" xfId="0" applyNumberFormat="1" applyFont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16" fillId="0" borderId="23" xfId="0" applyNumberFormat="1" applyFont="1" applyFill="1" applyBorder="1" applyAlignment="1">
      <alignment horizontal="center" vertical="center" wrapText="1"/>
    </xf>
    <xf numFmtId="165" fontId="16" fillId="0" borderId="1" xfId="0" applyNumberFormat="1" applyFont="1" applyBorder="1" applyAlignment="1">
      <alignment horizontal="center" vertical="center"/>
    </xf>
    <xf numFmtId="165" fontId="16" fillId="0" borderId="23" xfId="0" applyNumberFormat="1" applyFont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34" xfId="3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2" fontId="6" fillId="2" borderId="34" xfId="3" applyNumberFormat="1" applyFont="1" applyFill="1" applyBorder="1" applyAlignment="1">
      <alignment horizontal="center" vertical="center" wrapText="1"/>
    </xf>
    <xf numFmtId="2" fontId="6" fillId="2" borderId="1" xfId="3" applyNumberFormat="1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4" fillId="0" borderId="10" xfId="0" applyNumberFormat="1" applyFont="1" applyBorder="1" applyAlignment="1">
      <alignment horizontal="center" vertical="center"/>
    </xf>
    <xf numFmtId="0" fontId="14" fillId="0" borderId="0" xfId="0" applyNumberFormat="1" applyFont="1" applyBorder="1" applyAlignment="1">
      <alignment horizontal="center" vertical="center"/>
    </xf>
    <xf numFmtId="0" fontId="14" fillId="0" borderId="11" xfId="0" applyNumberFormat="1" applyFont="1" applyBorder="1" applyAlignment="1">
      <alignment horizontal="center" vertical="center"/>
    </xf>
    <xf numFmtId="0" fontId="8" fillId="0" borderId="10" xfId="0" applyNumberFormat="1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/>
    </xf>
    <xf numFmtId="0" fontId="8" fillId="0" borderId="11" xfId="0" applyNumberFormat="1" applyFont="1" applyBorder="1" applyAlignment="1">
      <alignment horizontal="center" vertical="center"/>
    </xf>
    <xf numFmtId="0" fontId="8" fillId="0" borderId="28" xfId="0" applyNumberFormat="1" applyFont="1" applyBorder="1" applyAlignment="1">
      <alignment horizontal="center" vertical="center"/>
    </xf>
    <xf numFmtId="0" fontId="8" fillId="0" borderId="25" xfId="0" applyNumberFormat="1" applyFont="1" applyBorder="1" applyAlignment="1">
      <alignment horizontal="center" vertical="center"/>
    </xf>
    <xf numFmtId="0" fontId="8" fillId="0" borderId="29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</cellXfs>
  <cellStyles count="11">
    <cellStyle name="Обычный" xfId="0" builtinId="0"/>
    <cellStyle name="Обычный 12" xfId="1"/>
    <cellStyle name="Обычный 2" xfId="2"/>
    <cellStyle name="Обычный 2 2" xfId="6"/>
    <cellStyle name="Обычный 2 2 2" xfId="9"/>
    <cellStyle name="Обычный 2 3" xfId="5"/>
    <cellStyle name="Обычный 3" xfId="7"/>
    <cellStyle name="Обычный 4" xfId="4"/>
    <cellStyle name="Обычный 5" xfId="10"/>
    <cellStyle name="Обычный_ID4938_RS_1" xfId="8"/>
    <cellStyle name="Обычный_Стартовый протокол Смирнов_20101106_Results" xfId="3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155575</xdr:colOff>
      <xdr:row>0</xdr:row>
      <xdr:rowOff>76201</xdr:rowOff>
    </xdr:from>
    <xdr:to>
      <xdr:col>1</xdr:col>
      <xdr:colOff>308161</xdr:colOff>
      <xdr:row>2</xdr:row>
      <xdr:rowOff>224119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xmlns="" id="{CC9F2309-E8B4-DA47-8797-E223AFAA4F75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575" y="76201"/>
          <a:ext cx="614829" cy="708212"/>
        </a:xfrm>
        <a:prstGeom prst="rect">
          <a:avLst/>
        </a:prstGeom>
      </xdr:spPr>
    </xdr:pic>
    <xdr:clientData/>
  </xdr:twoCellAnchor>
  <xdr:twoCellAnchor editAs="oneCell">
    <xdr:from>
      <xdr:col>2</xdr:col>
      <xdr:colOff>56029</xdr:colOff>
      <xdr:row>0</xdr:row>
      <xdr:rowOff>98049</xdr:rowOff>
    </xdr:from>
    <xdr:to>
      <xdr:col>2</xdr:col>
      <xdr:colOff>943535</xdr:colOff>
      <xdr:row>2</xdr:row>
      <xdr:rowOff>182094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xmlns="" id="{6A7FF95B-ED1E-E743-85E3-A086184EF32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0514" y="98049"/>
          <a:ext cx="887506" cy="644339"/>
        </a:xfrm>
        <a:prstGeom prst="rect">
          <a:avLst/>
        </a:prstGeom>
      </xdr:spPr>
    </xdr:pic>
    <xdr:clientData/>
  </xdr:twoCellAnchor>
  <xdr:oneCellAnchor>
    <xdr:from>
      <xdr:col>10</xdr:col>
      <xdr:colOff>517723</xdr:colOff>
      <xdr:row>0</xdr:row>
      <xdr:rowOff>42022</xdr:rowOff>
    </xdr:from>
    <xdr:ext cx="770297" cy="714375"/>
    <xdr:pic>
      <xdr:nvPicPr>
        <xdr:cNvPr id="6" name="Picture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776583" y="42022"/>
          <a:ext cx="770297" cy="714375"/>
        </a:xfrm>
        <a:prstGeom prst="rect">
          <a:avLst/>
        </a:prstGeom>
      </xdr:spPr>
    </xdr:pic>
    <xdr:clientData/>
  </xdr:oneCellAnchor>
  <xdr:oneCellAnchor>
    <xdr:from>
      <xdr:col>11</xdr:col>
      <xdr:colOff>616323</xdr:colOff>
      <xdr:row>0</xdr:row>
      <xdr:rowOff>56028</xdr:rowOff>
    </xdr:from>
    <xdr:ext cx="580025" cy="708357"/>
    <xdr:pic>
      <xdr:nvPicPr>
        <xdr:cNvPr id="7" name="Picture 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757647" y="56028"/>
          <a:ext cx="580025" cy="70835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Q75"/>
  <sheetViews>
    <sheetView tabSelected="1" view="pageBreakPreview" topLeftCell="A55" zoomScale="68" zoomScaleNormal="100" zoomScaleSheetLayoutView="68" workbookViewId="0">
      <selection activeCell="H63" sqref="H63"/>
    </sheetView>
  </sheetViews>
  <sheetFormatPr defaultColWidth="9.140625" defaultRowHeight="12.75" x14ac:dyDescent="0.2"/>
  <cols>
    <col min="1" max="1" width="7" style="1" customWidth="1"/>
    <col min="2" max="2" width="8.42578125" style="58" customWidth="1"/>
    <col min="3" max="3" width="15.140625" style="58" customWidth="1"/>
    <col min="4" max="4" width="25.28515625" style="1" customWidth="1"/>
    <col min="5" max="5" width="13.85546875" style="1" customWidth="1"/>
    <col min="6" max="6" width="7.7109375" style="1" customWidth="1"/>
    <col min="7" max="7" width="22.42578125" style="1" customWidth="1"/>
    <col min="8" max="8" width="11.42578125" style="1" customWidth="1"/>
    <col min="9" max="9" width="12.85546875" style="1" customWidth="1"/>
    <col min="10" max="10" width="13.42578125" style="55" customWidth="1"/>
    <col min="11" max="11" width="13.28515625" style="1" customWidth="1"/>
    <col min="12" max="12" width="18.7109375" style="1" customWidth="1"/>
    <col min="13" max="16384" width="9.140625" style="1"/>
  </cols>
  <sheetData>
    <row r="1" spans="1:17" ht="21.75" customHeight="1" thickTop="1" x14ac:dyDescent="0.2">
      <c r="A1" s="140" t="s">
        <v>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2"/>
    </row>
    <row r="2" spans="1:17" ht="21.75" customHeight="1" x14ac:dyDescent="0.2">
      <c r="A2" s="143" t="s">
        <v>9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5"/>
    </row>
    <row r="3" spans="1:17" ht="21.75" customHeight="1" x14ac:dyDescent="0.2">
      <c r="A3" s="143" t="s">
        <v>51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5"/>
    </row>
    <row r="4" spans="1:17" ht="21.75" customHeight="1" x14ac:dyDescent="0.2">
      <c r="A4" s="143" t="s">
        <v>40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5"/>
    </row>
    <row r="5" spans="1:17" ht="21.75" customHeight="1" x14ac:dyDescent="0.2">
      <c r="A5" s="143" t="s">
        <v>52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5"/>
      <c r="O5" s="23"/>
    </row>
    <row r="6" spans="1:17" s="2" customFormat="1" ht="28.5" x14ac:dyDescent="0.2">
      <c r="A6" s="146" t="s">
        <v>43</v>
      </c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8"/>
      <c r="Q6" s="23"/>
    </row>
    <row r="7" spans="1:17" s="2" customFormat="1" ht="18" customHeight="1" x14ac:dyDescent="0.2">
      <c r="A7" s="149" t="s">
        <v>15</v>
      </c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1"/>
    </row>
    <row r="8" spans="1:17" s="2" customFormat="1" ht="22.5" customHeight="1" thickBot="1" x14ac:dyDescent="0.25">
      <c r="A8" s="152" t="s">
        <v>67</v>
      </c>
      <c r="B8" s="153"/>
      <c r="C8" s="153"/>
      <c r="D8" s="153"/>
      <c r="E8" s="153"/>
      <c r="F8" s="153"/>
      <c r="G8" s="153"/>
      <c r="H8" s="153"/>
      <c r="I8" s="153"/>
      <c r="J8" s="153"/>
      <c r="K8" s="153"/>
      <c r="L8" s="154"/>
    </row>
    <row r="9" spans="1:17" ht="19.5" customHeight="1" thickTop="1" x14ac:dyDescent="0.2">
      <c r="A9" s="155" t="s">
        <v>19</v>
      </c>
      <c r="B9" s="156"/>
      <c r="C9" s="156"/>
      <c r="D9" s="156"/>
      <c r="E9" s="156"/>
      <c r="F9" s="156"/>
      <c r="G9" s="156"/>
      <c r="H9" s="156"/>
      <c r="I9" s="156"/>
      <c r="J9" s="156"/>
      <c r="K9" s="156"/>
      <c r="L9" s="157"/>
    </row>
    <row r="10" spans="1:17" ht="18" customHeight="1" x14ac:dyDescent="0.2">
      <c r="A10" s="158" t="s">
        <v>46</v>
      </c>
      <c r="B10" s="159"/>
      <c r="C10" s="159"/>
      <c r="D10" s="159"/>
      <c r="E10" s="159"/>
      <c r="F10" s="159"/>
      <c r="G10" s="159"/>
      <c r="H10" s="159"/>
      <c r="I10" s="159"/>
      <c r="J10" s="159"/>
      <c r="K10" s="159"/>
      <c r="L10" s="160"/>
    </row>
    <row r="11" spans="1:17" ht="19.5" customHeight="1" x14ac:dyDescent="0.2">
      <c r="A11" s="158" t="s">
        <v>68</v>
      </c>
      <c r="B11" s="159"/>
      <c r="C11" s="159"/>
      <c r="D11" s="159"/>
      <c r="E11" s="159"/>
      <c r="F11" s="159"/>
      <c r="G11" s="159"/>
      <c r="H11" s="159"/>
      <c r="I11" s="159"/>
      <c r="J11" s="159"/>
      <c r="K11" s="159"/>
      <c r="L11" s="160"/>
    </row>
    <row r="12" spans="1:17" ht="5.25" customHeight="1" x14ac:dyDescent="0.2">
      <c r="A12" s="137" t="s">
        <v>45</v>
      </c>
      <c r="B12" s="138"/>
      <c r="C12" s="138"/>
      <c r="D12" s="138"/>
      <c r="E12" s="138"/>
      <c r="F12" s="138"/>
      <c r="G12" s="138"/>
      <c r="H12" s="138"/>
      <c r="I12" s="138"/>
      <c r="J12" s="138"/>
      <c r="K12" s="138"/>
      <c r="L12" s="139"/>
    </row>
    <row r="13" spans="1:17" ht="15.75" x14ac:dyDescent="0.2">
      <c r="A13" s="46" t="s">
        <v>53</v>
      </c>
      <c r="B13" s="22"/>
      <c r="C13" s="22"/>
      <c r="D13" s="72"/>
      <c r="E13" s="5"/>
      <c r="F13" s="5"/>
      <c r="G13" s="32" t="s">
        <v>55</v>
      </c>
      <c r="H13" s="60"/>
      <c r="I13" s="5"/>
      <c r="J13" s="47"/>
      <c r="K13" s="28"/>
      <c r="L13" s="29" t="s">
        <v>47</v>
      </c>
    </row>
    <row r="14" spans="1:17" ht="15.75" x14ac:dyDescent="0.2">
      <c r="A14" s="19" t="s">
        <v>54</v>
      </c>
      <c r="B14" s="14"/>
      <c r="C14" s="14"/>
      <c r="D14" s="71"/>
      <c r="E14" s="6"/>
      <c r="F14" s="6"/>
      <c r="G14" s="7" t="s">
        <v>56</v>
      </c>
      <c r="H14" s="59"/>
      <c r="I14" s="6"/>
      <c r="J14" s="48"/>
      <c r="K14" s="30"/>
      <c r="L14" s="57" t="s">
        <v>57</v>
      </c>
    </row>
    <row r="15" spans="1:17" ht="15" x14ac:dyDescent="0.2">
      <c r="A15" s="129" t="s">
        <v>49</v>
      </c>
      <c r="B15" s="124"/>
      <c r="C15" s="124"/>
      <c r="D15" s="124"/>
      <c r="E15" s="124"/>
      <c r="F15" s="124"/>
      <c r="G15" s="130"/>
      <c r="H15" s="123" t="s">
        <v>1</v>
      </c>
      <c r="I15" s="124"/>
      <c r="J15" s="124"/>
      <c r="K15" s="124"/>
      <c r="L15" s="125"/>
    </row>
    <row r="16" spans="1:17" ht="15" x14ac:dyDescent="0.2">
      <c r="A16" s="20"/>
      <c r="B16" s="15"/>
      <c r="C16" s="15"/>
      <c r="D16" s="11"/>
      <c r="E16" s="12"/>
      <c r="F16" s="11"/>
      <c r="G16" s="13" t="s">
        <v>45</v>
      </c>
      <c r="H16" s="39" t="s">
        <v>58</v>
      </c>
      <c r="I16" s="8"/>
      <c r="J16" s="49"/>
      <c r="K16" s="8"/>
      <c r="L16" s="21"/>
    </row>
    <row r="17" spans="1:12" ht="15" x14ac:dyDescent="0.2">
      <c r="A17" s="20" t="s">
        <v>16</v>
      </c>
      <c r="B17" s="15"/>
      <c r="C17" s="15"/>
      <c r="D17" s="10"/>
      <c r="E17" s="12"/>
      <c r="F17" s="11"/>
      <c r="G17" s="13" t="s">
        <v>59</v>
      </c>
      <c r="H17" s="39" t="s">
        <v>36</v>
      </c>
      <c r="I17" s="8"/>
      <c r="J17" s="49"/>
      <c r="K17" s="8"/>
      <c r="L17" s="38"/>
    </row>
    <row r="18" spans="1:12" ht="15" x14ac:dyDescent="0.2">
      <c r="A18" s="20" t="s">
        <v>17</v>
      </c>
      <c r="B18" s="15"/>
      <c r="C18" s="15"/>
      <c r="D18" s="10"/>
      <c r="E18" s="12"/>
      <c r="F18" s="11"/>
      <c r="G18" s="13" t="s">
        <v>60</v>
      </c>
      <c r="H18" s="39" t="s">
        <v>37</v>
      </c>
      <c r="I18" s="8"/>
      <c r="J18" s="49"/>
      <c r="K18" s="8"/>
      <c r="L18" s="38"/>
    </row>
    <row r="19" spans="1:12" ht="16.5" thickBot="1" x14ac:dyDescent="0.25">
      <c r="A19" s="87" t="s">
        <v>14</v>
      </c>
      <c r="B19" s="68"/>
      <c r="C19" s="68"/>
      <c r="D19" s="69"/>
      <c r="E19" s="69"/>
      <c r="F19" s="69"/>
      <c r="G19" s="88" t="s">
        <v>61</v>
      </c>
      <c r="H19" s="89" t="s">
        <v>35</v>
      </c>
      <c r="I19" s="90"/>
      <c r="J19" s="91"/>
      <c r="K19" s="92">
        <v>16</v>
      </c>
      <c r="L19" s="93"/>
    </row>
    <row r="20" spans="1:12" ht="9.75" customHeight="1" thickTop="1" thickBot="1" x14ac:dyDescent="0.25">
      <c r="A20" s="17"/>
      <c r="B20" s="74"/>
      <c r="C20" s="74"/>
      <c r="L20" s="18"/>
    </row>
    <row r="21" spans="1:12" s="3" customFormat="1" ht="21" customHeight="1" thickTop="1" x14ac:dyDescent="0.2">
      <c r="A21" s="131" t="s">
        <v>6</v>
      </c>
      <c r="B21" s="127" t="s">
        <v>11</v>
      </c>
      <c r="C21" s="127" t="s">
        <v>33</v>
      </c>
      <c r="D21" s="127" t="s">
        <v>2</v>
      </c>
      <c r="E21" s="127" t="s">
        <v>32</v>
      </c>
      <c r="F21" s="127" t="s">
        <v>8</v>
      </c>
      <c r="G21" s="127" t="s">
        <v>12</v>
      </c>
      <c r="H21" s="127" t="s">
        <v>7</v>
      </c>
      <c r="I21" s="127" t="s">
        <v>22</v>
      </c>
      <c r="J21" s="133" t="s">
        <v>20</v>
      </c>
      <c r="K21" s="135" t="s">
        <v>50</v>
      </c>
      <c r="L21" s="109" t="s">
        <v>13</v>
      </c>
    </row>
    <row r="22" spans="1:12" s="3" customFormat="1" ht="13.5" customHeight="1" x14ac:dyDescent="0.2">
      <c r="A22" s="132"/>
      <c r="B22" s="128"/>
      <c r="C22" s="128"/>
      <c r="D22" s="128"/>
      <c r="E22" s="128"/>
      <c r="F22" s="128"/>
      <c r="G22" s="128"/>
      <c r="H22" s="128"/>
      <c r="I22" s="128"/>
      <c r="J22" s="134"/>
      <c r="K22" s="136"/>
      <c r="L22" s="110"/>
    </row>
    <row r="23" spans="1:12" s="4" customFormat="1" ht="26.25" customHeight="1" x14ac:dyDescent="0.2">
      <c r="A23" s="63">
        <v>1</v>
      </c>
      <c r="B23" s="33">
        <v>49</v>
      </c>
      <c r="C23" s="33"/>
      <c r="D23" s="34" t="s">
        <v>70</v>
      </c>
      <c r="E23" s="107">
        <v>39241</v>
      </c>
      <c r="F23" s="105" t="s">
        <v>41</v>
      </c>
      <c r="G23" s="78" t="s">
        <v>34</v>
      </c>
      <c r="H23" s="56">
        <v>2.6678240740740738E-2</v>
      </c>
      <c r="I23" s="56" t="s">
        <v>45</v>
      </c>
      <c r="J23" s="50">
        <f>IFERROR($K$19*3600/(HOUR(H23)*3600+MINUTE(H23)*60+SECOND(H23)),"")</f>
        <v>24.989154013015185</v>
      </c>
      <c r="K23" s="25"/>
      <c r="L23" s="31"/>
    </row>
    <row r="24" spans="1:12" s="4" customFormat="1" ht="26.25" customHeight="1" x14ac:dyDescent="0.2">
      <c r="A24" s="26">
        <v>2</v>
      </c>
      <c r="B24" s="33">
        <v>50</v>
      </c>
      <c r="C24" s="33"/>
      <c r="D24" s="34" t="s">
        <v>71</v>
      </c>
      <c r="E24" s="107">
        <v>39303</v>
      </c>
      <c r="F24" s="105" t="s">
        <v>41</v>
      </c>
      <c r="G24" s="78" t="s">
        <v>34</v>
      </c>
      <c r="H24" s="56">
        <v>2.732638888888889E-2</v>
      </c>
      <c r="I24" s="56">
        <f>H24-$H$23</f>
        <v>6.4814814814815117E-4</v>
      </c>
      <c r="J24" s="50">
        <f>IFERROR($K$19*3600/(HOUR(H24)*3600+MINUTE(H24)*60+SECOND(H24)),"")</f>
        <v>24.396442185514612</v>
      </c>
      <c r="K24" s="25"/>
      <c r="L24" s="31"/>
    </row>
    <row r="25" spans="1:12" s="4" customFormat="1" ht="26.25" customHeight="1" x14ac:dyDescent="0.2">
      <c r="A25" s="26">
        <v>3</v>
      </c>
      <c r="B25" s="27">
        <v>42</v>
      </c>
      <c r="C25" s="33"/>
      <c r="D25" s="34" t="s">
        <v>72</v>
      </c>
      <c r="E25" s="107">
        <v>38905</v>
      </c>
      <c r="F25" s="105" t="s">
        <v>38</v>
      </c>
      <c r="G25" s="78" t="s">
        <v>34</v>
      </c>
      <c r="H25" s="56">
        <v>2.7407407407407408E-2</v>
      </c>
      <c r="I25" s="56">
        <f t="shared" ref="I25:I29" si="0">H25-$H$23</f>
        <v>7.2916666666666963E-4</v>
      </c>
      <c r="J25" s="50">
        <f>IFERROR($K$19*3600/(HOUR(H25)*3600+MINUTE(H25)*60+SECOND(H25)),"")</f>
        <v>24.324324324324323</v>
      </c>
      <c r="K25" s="25"/>
      <c r="L25" s="31"/>
    </row>
    <row r="26" spans="1:12" s="4" customFormat="1" ht="26.25" customHeight="1" x14ac:dyDescent="0.2">
      <c r="A26" s="26">
        <v>4</v>
      </c>
      <c r="B26" s="27">
        <v>45</v>
      </c>
      <c r="C26" s="33"/>
      <c r="D26" s="34" t="s">
        <v>73</v>
      </c>
      <c r="E26" s="107">
        <v>38959</v>
      </c>
      <c r="F26" s="105" t="s">
        <v>38</v>
      </c>
      <c r="G26" s="78" t="s">
        <v>34</v>
      </c>
      <c r="H26" s="56">
        <v>2.8703703703703703E-2</v>
      </c>
      <c r="I26" s="56">
        <f t="shared" si="0"/>
        <v>2.025462962962965E-3</v>
      </c>
      <c r="J26" s="50">
        <f>IFERROR($K$19*3600/(HOUR(H26)*3600+MINUTE(H26)*60+SECOND(H26)),"")</f>
        <v>23.225806451612904</v>
      </c>
      <c r="K26" s="25"/>
      <c r="L26" s="31"/>
    </row>
    <row r="27" spans="1:12" s="4" customFormat="1" ht="26.25" customHeight="1" x14ac:dyDescent="0.2">
      <c r="A27" s="26">
        <v>5</v>
      </c>
      <c r="B27" s="27">
        <v>54</v>
      </c>
      <c r="C27" s="33"/>
      <c r="D27" s="34" t="s">
        <v>74</v>
      </c>
      <c r="E27" s="107">
        <v>39050</v>
      </c>
      <c r="F27" s="105" t="s">
        <v>44</v>
      </c>
      <c r="G27" s="78" t="s">
        <v>34</v>
      </c>
      <c r="H27" s="56">
        <v>2.9189814814814811E-2</v>
      </c>
      <c r="I27" s="56">
        <f t="shared" si="0"/>
        <v>2.5115740740740723E-3</v>
      </c>
      <c r="J27" s="50">
        <f t="shared" ref="J27:J29" si="1">IFERROR($K$19*3600/(HOUR(H27)*3600+MINUTE(H27)*60+SECOND(H27)),"")</f>
        <v>22.839016653449644</v>
      </c>
      <c r="K27" s="25"/>
      <c r="L27" s="31"/>
    </row>
    <row r="28" spans="1:12" s="4" customFormat="1" ht="26.25" customHeight="1" x14ac:dyDescent="0.2">
      <c r="A28" s="26">
        <v>6</v>
      </c>
      <c r="B28" s="27">
        <v>33</v>
      </c>
      <c r="C28" s="33"/>
      <c r="D28" s="34" t="s">
        <v>75</v>
      </c>
      <c r="E28" s="107">
        <v>38892</v>
      </c>
      <c r="F28" s="105" t="s">
        <v>41</v>
      </c>
      <c r="G28" s="78" t="s">
        <v>62</v>
      </c>
      <c r="H28" s="56">
        <v>2.9201388888888888E-2</v>
      </c>
      <c r="I28" s="56">
        <f t="shared" si="0"/>
        <v>2.5231481481481494E-3</v>
      </c>
      <c r="J28" s="50">
        <f t="shared" si="1"/>
        <v>22.829964328180736</v>
      </c>
      <c r="K28" s="25"/>
      <c r="L28" s="31"/>
    </row>
    <row r="29" spans="1:12" s="4" customFormat="1" ht="26.25" customHeight="1" x14ac:dyDescent="0.2">
      <c r="A29" s="26">
        <v>7</v>
      </c>
      <c r="B29" s="27">
        <v>37</v>
      </c>
      <c r="C29" s="33"/>
      <c r="D29" s="34" t="s">
        <v>76</v>
      </c>
      <c r="E29" s="107">
        <v>38837</v>
      </c>
      <c r="F29" s="105" t="s">
        <v>38</v>
      </c>
      <c r="G29" s="78" t="s">
        <v>62</v>
      </c>
      <c r="H29" s="56">
        <v>2.9224537037037038E-2</v>
      </c>
      <c r="I29" s="56">
        <f t="shared" si="0"/>
        <v>2.5462962962963E-3</v>
      </c>
      <c r="J29" s="50">
        <f t="shared" si="1"/>
        <v>22.811881188118811</v>
      </c>
      <c r="K29" s="25"/>
      <c r="L29" s="31"/>
    </row>
    <row r="30" spans="1:12" s="4" customFormat="1" ht="26.25" customHeight="1" x14ac:dyDescent="0.2">
      <c r="A30" s="26">
        <v>8</v>
      </c>
      <c r="B30" s="27">
        <v>39</v>
      </c>
      <c r="C30" s="33"/>
      <c r="D30" s="34" t="s">
        <v>77</v>
      </c>
      <c r="E30" s="107">
        <v>38867</v>
      </c>
      <c r="F30" s="105" t="s">
        <v>38</v>
      </c>
      <c r="G30" s="78" t="s">
        <v>62</v>
      </c>
      <c r="H30" s="103"/>
      <c r="I30" s="56"/>
      <c r="J30" s="50"/>
      <c r="K30" s="25"/>
      <c r="L30" s="104" t="s">
        <v>63</v>
      </c>
    </row>
    <row r="31" spans="1:12" s="4" customFormat="1" ht="26.25" customHeight="1" x14ac:dyDescent="0.2">
      <c r="A31" s="26">
        <v>9</v>
      </c>
      <c r="B31" s="27">
        <v>32</v>
      </c>
      <c r="C31" s="33"/>
      <c r="D31" s="34" t="s">
        <v>78</v>
      </c>
      <c r="E31" s="107">
        <v>38951</v>
      </c>
      <c r="F31" s="105" t="s">
        <v>44</v>
      </c>
      <c r="G31" s="78" t="s">
        <v>62</v>
      </c>
      <c r="H31" s="103"/>
      <c r="I31" s="56"/>
      <c r="J31" s="50"/>
      <c r="K31" s="25"/>
      <c r="L31" s="104" t="s">
        <v>63</v>
      </c>
    </row>
    <row r="32" spans="1:12" s="4" customFormat="1" ht="26.25" customHeight="1" x14ac:dyDescent="0.2">
      <c r="A32" s="26">
        <v>10</v>
      </c>
      <c r="B32" s="27">
        <v>59</v>
      </c>
      <c r="C32" s="33"/>
      <c r="D32" s="34" t="s">
        <v>79</v>
      </c>
      <c r="E32" s="107">
        <v>39176</v>
      </c>
      <c r="F32" s="105" t="s">
        <v>44</v>
      </c>
      <c r="G32" s="78" t="s">
        <v>34</v>
      </c>
      <c r="H32" s="103"/>
      <c r="I32" s="56"/>
      <c r="J32" s="50"/>
      <c r="K32" s="25"/>
      <c r="L32" s="104" t="s">
        <v>63</v>
      </c>
    </row>
    <row r="33" spans="1:12" s="4" customFormat="1" ht="26.25" customHeight="1" x14ac:dyDescent="0.2">
      <c r="A33" s="26">
        <v>11</v>
      </c>
      <c r="B33" s="27">
        <v>40</v>
      </c>
      <c r="C33" s="33"/>
      <c r="D33" s="34" t="s">
        <v>80</v>
      </c>
      <c r="E33" s="107">
        <v>38826</v>
      </c>
      <c r="F33" s="105" t="s">
        <v>38</v>
      </c>
      <c r="G33" s="78" t="s">
        <v>34</v>
      </c>
      <c r="H33" s="103"/>
      <c r="I33" s="56"/>
      <c r="J33" s="50"/>
      <c r="K33" s="25"/>
      <c r="L33" s="104" t="s">
        <v>63</v>
      </c>
    </row>
    <row r="34" spans="1:12" s="4" customFormat="1" ht="26.25" customHeight="1" x14ac:dyDescent="0.2">
      <c r="A34" s="26">
        <v>12</v>
      </c>
      <c r="B34" s="27">
        <v>28</v>
      </c>
      <c r="C34" s="33"/>
      <c r="D34" s="34" t="s">
        <v>81</v>
      </c>
      <c r="E34" s="107">
        <v>39422</v>
      </c>
      <c r="F34" s="105" t="s">
        <v>44</v>
      </c>
      <c r="G34" s="78" t="s">
        <v>34</v>
      </c>
      <c r="H34" s="103"/>
      <c r="I34" s="56"/>
      <c r="J34" s="50"/>
      <c r="K34" s="25"/>
      <c r="L34" s="104" t="s">
        <v>63</v>
      </c>
    </row>
    <row r="35" spans="1:12" s="4" customFormat="1" ht="26.25" customHeight="1" x14ac:dyDescent="0.2">
      <c r="A35" s="26">
        <v>13</v>
      </c>
      <c r="B35" s="27">
        <v>72</v>
      </c>
      <c r="C35" s="33"/>
      <c r="D35" s="34" t="s">
        <v>82</v>
      </c>
      <c r="E35" s="107">
        <v>39428</v>
      </c>
      <c r="F35" s="105" t="s">
        <v>44</v>
      </c>
      <c r="G35" s="78" t="s">
        <v>62</v>
      </c>
      <c r="H35" s="103"/>
      <c r="I35" s="56"/>
      <c r="J35" s="50"/>
      <c r="K35" s="25"/>
      <c r="L35" s="104" t="s">
        <v>63</v>
      </c>
    </row>
    <row r="36" spans="1:12" s="4" customFormat="1" ht="26.25" customHeight="1" x14ac:dyDescent="0.2">
      <c r="A36" s="26">
        <v>14</v>
      </c>
      <c r="B36" s="27">
        <v>48</v>
      </c>
      <c r="C36" s="33"/>
      <c r="D36" s="34" t="s">
        <v>83</v>
      </c>
      <c r="E36" s="107">
        <v>39250</v>
      </c>
      <c r="F36" s="105" t="s">
        <v>41</v>
      </c>
      <c r="G36" s="78" t="s">
        <v>34</v>
      </c>
      <c r="H36" s="103"/>
      <c r="I36" s="56"/>
      <c r="J36" s="50"/>
      <c r="K36" s="25"/>
      <c r="L36" s="104" t="s">
        <v>63</v>
      </c>
    </row>
    <row r="37" spans="1:12" s="4" customFormat="1" ht="26.25" customHeight="1" x14ac:dyDescent="0.2">
      <c r="A37" s="26">
        <v>15</v>
      </c>
      <c r="B37" s="27">
        <v>47</v>
      </c>
      <c r="C37" s="33"/>
      <c r="D37" s="34" t="s">
        <v>84</v>
      </c>
      <c r="E37" s="107">
        <v>39098</v>
      </c>
      <c r="F37" s="105" t="s">
        <v>41</v>
      </c>
      <c r="G37" s="78" t="s">
        <v>34</v>
      </c>
      <c r="H37" s="103"/>
      <c r="I37" s="56"/>
      <c r="J37" s="50"/>
      <c r="K37" s="25"/>
      <c r="L37" s="104" t="s">
        <v>63</v>
      </c>
    </row>
    <row r="38" spans="1:12" s="4" customFormat="1" ht="26.25" customHeight="1" x14ac:dyDescent="0.2">
      <c r="A38" s="26">
        <v>16</v>
      </c>
      <c r="B38" s="27">
        <v>46</v>
      </c>
      <c r="C38" s="33"/>
      <c r="D38" s="34" t="s">
        <v>85</v>
      </c>
      <c r="E38" s="107">
        <v>39158</v>
      </c>
      <c r="F38" s="105" t="s">
        <v>41</v>
      </c>
      <c r="G38" s="78" t="s">
        <v>34</v>
      </c>
      <c r="H38" s="103"/>
      <c r="I38" s="56"/>
      <c r="J38" s="50"/>
      <c r="K38" s="25"/>
      <c r="L38" s="104" t="s">
        <v>63</v>
      </c>
    </row>
    <row r="39" spans="1:12" s="4" customFormat="1" ht="26.25" customHeight="1" x14ac:dyDescent="0.2">
      <c r="A39" s="26">
        <v>17</v>
      </c>
      <c r="B39" s="27">
        <v>30</v>
      </c>
      <c r="C39" s="33"/>
      <c r="D39" s="34" t="s">
        <v>86</v>
      </c>
      <c r="E39" s="107">
        <v>39129</v>
      </c>
      <c r="F39" s="105" t="s">
        <v>41</v>
      </c>
      <c r="G39" s="78" t="s">
        <v>34</v>
      </c>
      <c r="H39" s="103"/>
      <c r="I39" s="56"/>
      <c r="J39" s="50"/>
      <c r="K39" s="25"/>
      <c r="L39" s="104" t="s">
        <v>63</v>
      </c>
    </row>
    <row r="40" spans="1:12" s="4" customFormat="1" ht="26.25" customHeight="1" x14ac:dyDescent="0.2">
      <c r="A40" s="26">
        <v>18</v>
      </c>
      <c r="B40" s="27">
        <v>26</v>
      </c>
      <c r="C40" s="33"/>
      <c r="D40" s="34" t="s">
        <v>87</v>
      </c>
      <c r="E40" s="107">
        <v>39194</v>
      </c>
      <c r="F40" s="105" t="s">
        <v>44</v>
      </c>
      <c r="G40" s="78" t="s">
        <v>34</v>
      </c>
      <c r="H40" s="103"/>
      <c r="I40" s="56"/>
      <c r="J40" s="50"/>
      <c r="K40" s="25"/>
      <c r="L40" s="104" t="s">
        <v>63</v>
      </c>
    </row>
    <row r="41" spans="1:12" s="4" customFormat="1" ht="26.25" customHeight="1" x14ac:dyDescent="0.2">
      <c r="A41" s="26">
        <v>19</v>
      </c>
      <c r="B41" s="27">
        <v>495</v>
      </c>
      <c r="C41" s="33"/>
      <c r="D41" s="34" t="s">
        <v>88</v>
      </c>
      <c r="E41" s="107">
        <v>39083</v>
      </c>
      <c r="F41" s="105" t="s">
        <v>44</v>
      </c>
      <c r="G41" s="78" t="s">
        <v>34</v>
      </c>
      <c r="H41" s="103"/>
      <c r="I41" s="56"/>
      <c r="J41" s="50"/>
      <c r="K41" s="25"/>
      <c r="L41" s="104" t="s">
        <v>63</v>
      </c>
    </row>
    <row r="42" spans="1:12" s="4" customFormat="1" ht="26.25" customHeight="1" x14ac:dyDescent="0.2">
      <c r="A42" s="26">
        <v>20</v>
      </c>
      <c r="B42" s="27">
        <v>43</v>
      </c>
      <c r="C42" s="33"/>
      <c r="D42" s="34" t="s">
        <v>89</v>
      </c>
      <c r="E42" s="107">
        <v>39066</v>
      </c>
      <c r="F42" s="105" t="s">
        <v>44</v>
      </c>
      <c r="G42" s="78" t="s">
        <v>34</v>
      </c>
      <c r="H42" s="103"/>
      <c r="I42" s="56"/>
      <c r="J42" s="50"/>
      <c r="K42" s="25"/>
      <c r="L42" s="104" t="s">
        <v>63</v>
      </c>
    </row>
    <row r="43" spans="1:12" s="4" customFormat="1" ht="26.25" customHeight="1" x14ac:dyDescent="0.2">
      <c r="A43" s="26">
        <v>21</v>
      </c>
      <c r="B43" s="27">
        <v>302</v>
      </c>
      <c r="C43" s="33"/>
      <c r="D43" s="34" t="s">
        <v>90</v>
      </c>
      <c r="E43" s="107">
        <v>39067</v>
      </c>
      <c r="F43" s="105" t="s">
        <v>44</v>
      </c>
      <c r="G43" s="78" t="s">
        <v>34</v>
      </c>
      <c r="H43" s="103"/>
      <c r="I43" s="56"/>
      <c r="J43" s="50"/>
      <c r="K43" s="25"/>
      <c r="L43" s="104" t="s">
        <v>63</v>
      </c>
    </row>
    <row r="44" spans="1:12" s="4" customFormat="1" ht="26.25" customHeight="1" x14ac:dyDescent="0.2">
      <c r="A44" s="26">
        <v>22</v>
      </c>
      <c r="B44" s="27">
        <v>117</v>
      </c>
      <c r="C44" s="33"/>
      <c r="D44" s="34" t="s">
        <v>91</v>
      </c>
      <c r="E44" s="107">
        <v>38718</v>
      </c>
      <c r="F44" s="105" t="s">
        <v>41</v>
      </c>
      <c r="G44" s="78" t="s">
        <v>34</v>
      </c>
      <c r="H44" s="103"/>
      <c r="I44" s="56"/>
      <c r="J44" s="50"/>
      <c r="K44" s="25"/>
      <c r="L44" s="104" t="s">
        <v>63</v>
      </c>
    </row>
    <row r="45" spans="1:12" s="4" customFormat="1" ht="26.25" customHeight="1" x14ac:dyDescent="0.2">
      <c r="A45" s="26">
        <v>23</v>
      </c>
      <c r="B45" s="27">
        <v>62</v>
      </c>
      <c r="C45" s="33"/>
      <c r="D45" s="34" t="s">
        <v>92</v>
      </c>
      <c r="E45" s="107">
        <v>39290</v>
      </c>
      <c r="F45" s="105" t="s">
        <v>41</v>
      </c>
      <c r="G45" s="78" t="s">
        <v>62</v>
      </c>
      <c r="H45" s="103"/>
      <c r="I45" s="56"/>
      <c r="J45" s="50"/>
      <c r="K45" s="25"/>
      <c r="L45" s="104" t="s">
        <v>63</v>
      </c>
    </row>
    <row r="46" spans="1:12" s="4" customFormat="1" ht="26.25" customHeight="1" x14ac:dyDescent="0.2">
      <c r="A46" s="26">
        <v>24</v>
      </c>
      <c r="B46" s="27">
        <v>199</v>
      </c>
      <c r="C46" s="33"/>
      <c r="D46" s="34" t="s">
        <v>93</v>
      </c>
      <c r="E46" s="107">
        <v>38747</v>
      </c>
      <c r="F46" s="105" t="s">
        <v>41</v>
      </c>
      <c r="G46" s="78" t="s">
        <v>34</v>
      </c>
      <c r="H46" s="103"/>
      <c r="I46" s="56"/>
      <c r="J46" s="50"/>
      <c r="K46" s="25"/>
      <c r="L46" s="104" t="s">
        <v>63</v>
      </c>
    </row>
    <row r="47" spans="1:12" s="4" customFormat="1" ht="26.25" customHeight="1" x14ac:dyDescent="0.2">
      <c r="A47" s="26">
        <v>25</v>
      </c>
      <c r="B47" s="27">
        <v>53</v>
      </c>
      <c r="C47" s="33"/>
      <c r="D47" s="34" t="s">
        <v>94</v>
      </c>
      <c r="E47" s="107">
        <v>39371</v>
      </c>
      <c r="F47" s="105" t="s">
        <v>44</v>
      </c>
      <c r="G47" s="78" t="s">
        <v>34</v>
      </c>
      <c r="H47" s="103"/>
      <c r="I47" s="56"/>
      <c r="J47" s="50"/>
      <c r="K47" s="25"/>
      <c r="L47" s="104" t="s">
        <v>63</v>
      </c>
    </row>
    <row r="48" spans="1:12" s="4" customFormat="1" ht="26.25" customHeight="1" x14ac:dyDescent="0.2">
      <c r="A48" s="26">
        <v>26</v>
      </c>
      <c r="B48" s="27">
        <v>488</v>
      </c>
      <c r="C48" s="33"/>
      <c r="D48" s="34" t="s">
        <v>95</v>
      </c>
      <c r="E48" s="107">
        <v>39289</v>
      </c>
      <c r="F48" s="105" t="s">
        <v>44</v>
      </c>
      <c r="G48" s="78" t="s">
        <v>34</v>
      </c>
      <c r="H48" s="103"/>
      <c r="I48" s="56"/>
      <c r="J48" s="50"/>
      <c r="K48" s="25"/>
      <c r="L48" s="104" t="s">
        <v>96</v>
      </c>
    </row>
    <row r="49" spans="1:12" s="4" customFormat="1" ht="26.25" customHeight="1" x14ac:dyDescent="0.2">
      <c r="A49" s="26">
        <v>27</v>
      </c>
      <c r="B49" s="27">
        <v>299</v>
      </c>
      <c r="C49" s="33"/>
      <c r="D49" s="34" t="s">
        <v>97</v>
      </c>
      <c r="E49" s="107">
        <v>39378</v>
      </c>
      <c r="F49" s="105" t="s">
        <v>44</v>
      </c>
      <c r="G49" s="78" t="s">
        <v>34</v>
      </c>
      <c r="H49" s="103"/>
      <c r="I49" s="56"/>
      <c r="J49" s="50"/>
      <c r="K49" s="25"/>
      <c r="L49" s="104" t="s">
        <v>96</v>
      </c>
    </row>
    <row r="50" spans="1:12" s="4" customFormat="1" ht="26.25" customHeight="1" x14ac:dyDescent="0.2">
      <c r="A50" s="26">
        <v>28</v>
      </c>
      <c r="B50" s="27">
        <v>457</v>
      </c>
      <c r="C50" s="33"/>
      <c r="D50" s="34" t="s">
        <v>98</v>
      </c>
      <c r="E50" s="107">
        <v>39414</v>
      </c>
      <c r="F50" s="105" t="s">
        <v>44</v>
      </c>
      <c r="G50" s="78" t="s">
        <v>34</v>
      </c>
      <c r="H50" s="103"/>
      <c r="I50" s="56"/>
      <c r="J50" s="50"/>
      <c r="K50" s="25"/>
      <c r="L50" s="104" t="s">
        <v>96</v>
      </c>
    </row>
    <row r="51" spans="1:12" s="4" customFormat="1" ht="26.25" customHeight="1" x14ac:dyDescent="0.2">
      <c r="A51" s="26">
        <v>29</v>
      </c>
      <c r="B51" s="27">
        <v>307</v>
      </c>
      <c r="C51" s="33"/>
      <c r="D51" s="34" t="s">
        <v>99</v>
      </c>
      <c r="E51" s="107">
        <v>39301</v>
      </c>
      <c r="F51" s="105" t="s">
        <v>44</v>
      </c>
      <c r="G51" s="78" t="s">
        <v>34</v>
      </c>
      <c r="H51" s="103"/>
      <c r="I51" s="56"/>
      <c r="J51" s="50"/>
      <c r="K51" s="25"/>
      <c r="L51" s="104" t="s">
        <v>96</v>
      </c>
    </row>
    <row r="52" spans="1:12" s="4" customFormat="1" ht="26.25" customHeight="1" x14ac:dyDescent="0.2">
      <c r="A52" s="26">
        <v>30</v>
      </c>
      <c r="B52" s="27">
        <v>211</v>
      </c>
      <c r="C52" s="33"/>
      <c r="D52" s="34" t="s">
        <v>100</v>
      </c>
      <c r="E52" s="107">
        <v>39262</v>
      </c>
      <c r="F52" s="105" t="s">
        <v>44</v>
      </c>
      <c r="G52" s="78" t="s">
        <v>34</v>
      </c>
      <c r="H52" s="103"/>
      <c r="I52" s="56"/>
      <c r="J52" s="50"/>
      <c r="K52" s="25"/>
      <c r="L52" s="104" t="s">
        <v>96</v>
      </c>
    </row>
    <row r="53" spans="1:12" s="4" customFormat="1" ht="26.25" customHeight="1" x14ac:dyDescent="0.2">
      <c r="A53" s="26">
        <v>31</v>
      </c>
      <c r="B53" s="27">
        <v>203</v>
      </c>
      <c r="C53" s="33"/>
      <c r="D53" s="34" t="s">
        <v>101</v>
      </c>
      <c r="E53" s="107">
        <v>38919</v>
      </c>
      <c r="F53" s="105" t="s">
        <v>44</v>
      </c>
      <c r="G53" s="78" t="s">
        <v>34</v>
      </c>
      <c r="H53" s="103"/>
      <c r="I53" s="56"/>
      <c r="J53" s="50"/>
      <c r="K53" s="25"/>
      <c r="L53" s="104" t="s">
        <v>96</v>
      </c>
    </row>
    <row r="54" spans="1:12" s="4" customFormat="1" ht="26.25" customHeight="1" x14ac:dyDescent="0.2">
      <c r="A54" s="26">
        <v>32</v>
      </c>
      <c r="B54" s="27">
        <v>207</v>
      </c>
      <c r="C54" s="33"/>
      <c r="D54" s="34" t="s">
        <v>102</v>
      </c>
      <c r="E54" s="107">
        <v>39318</v>
      </c>
      <c r="F54" s="105" t="s">
        <v>44</v>
      </c>
      <c r="G54" s="78" t="s">
        <v>34</v>
      </c>
      <c r="H54" s="103"/>
      <c r="I54" s="56"/>
      <c r="J54" s="50"/>
      <c r="K54" s="25"/>
      <c r="L54" s="104" t="s">
        <v>103</v>
      </c>
    </row>
    <row r="55" spans="1:12" s="4" customFormat="1" ht="26.25" customHeight="1" x14ac:dyDescent="0.2">
      <c r="A55" s="26" t="s">
        <v>69</v>
      </c>
      <c r="B55" s="27">
        <v>68</v>
      </c>
      <c r="C55" s="33"/>
      <c r="D55" s="34" t="s">
        <v>104</v>
      </c>
      <c r="E55" s="107">
        <v>39361</v>
      </c>
      <c r="F55" s="105" t="s">
        <v>41</v>
      </c>
      <c r="G55" s="78" t="s">
        <v>62</v>
      </c>
      <c r="H55" s="56"/>
      <c r="I55" s="56"/>
      <c r="J55" s="50"/>
      <c r="K55" s="25"/>
      <c r="L55" s="31"/>
    </row>
    <row r="56" spans="1:12" s="4" customFormat="1" ht="26.25" customHeight="1" x14ac:dyDescent="0.2">
      <c r="A56" s="26" t="s">
        <v>69</v>
      </c>
      <c r="B56" s="27">
        <v>83</v>
      </c>
      <c r="C56" s="33"/>
      <c r="D56" s="34" t="s">
        <v>105</v>
      </c>
      <c r="E56" s="107">
        <v>39162</v>
      </c>
      <c r="F56" s="105" t="s">
        <v>41</v>
      </c>
      <c r="G56" s="78" t="s">
        <v>62</v>
      </c>
      <c r="H56" s="56"/>
      <c r="I56" s="56"/>
      <c r="J56" s="50"/>
      <c r="K56" s="25"/>
      <c r="L56" s="31"/>
    </row>
    <row r="57" spans="1:12" s="4" customFormat="1" ht="26.25" customHeight="1" thickBot="1" x14ac:dyDescent="0.25">
      <c r="A57" s="79" t="s">
        <v>69</v>
      </c>
      <c r="B57" s="80">
        <v>74</v>
      </c>
      <c r="C57" s="81"/>
      <c r="D57" s="82" t="s">
        <v>106</v>
      </c>
      <c r="E57" s="108">
        <v>39387</v>
      </c>
      <c r="F57" s="106" t="s">
        <v>44</v>
      </c>
      <c r="G57" s="83" t="s">
        <v>62</v>
      </c>
      <c r="H57" s="84"/>
      <c r="I57" s="84"/>
      <c r="J57" s="51"/>
      <c r="K57" s="85"/>
      <c r="L57" s="86"/>
    </row>
    <row r="58" spans="1:12" ht="9" customHeight="1" thickTop="1" thickBot="1" x14ac:dyDescent="0.25">
      <c r="A58" s="94"/>
      <c r="B58" s="95"/>
      <c r="C58" s="95"/>
      <c r="D58" s="96"/>
      <c r="E58" s="97"/>
      <c r="F58" s="98"/>
      <c r="G58" s="99"/>
      <c r="H58" s="100"/>
      <c r="I58" s="100"/>
      <c r="J58" s="52"/>
      <c r="K58" s="100"/>
      <c r="L58" s="101"/>
    </row>
    <row r="59" spans="1:12" ht="15.75" thickTop="1" x14ac:dyDescent="0.2">
      <c r="A59" s="118" t="s">
        <v>4</v>
      </c>
      <c r="B59" s="111"/>
      <c r="C59" s="111"/>
      <c r="D59" s="111"/>
      <c r="E59" s="77"/>
      <c r="F59" s="77"/>
      <c r="G59" s="111" t="s">
        <v>5</v>
      </c>
      <c r="H59" s="111"/>
      <c r="I59" s="111"/>
      <c r="J59" s="111"/>
      <c r="K59" s="111"/>
      <c r="L59" s="112"/>
    </row>
    <row r="60" spans="1:12" x14ac:dyDescent="0.2">
      <c r="A60" s="35" t="s">
        <v>107</v>
      </c>
      <c r="B60" s="36"/>
      <c r="C60" s="40"/>
      <c r="D60" s="37"/>
      <c r="E60" s="64"/>
      <c r="F60" s="37"/>
      <c r="G60" s="41" t="s">
        <v>30</v>
      </c>
      <c r="H60" s="37">
        <v>2</v>
      </c>
      <c r="I60" s="64"/>
      <c r="J60" s="65"/>
      <c r="K60" s="53" t="s">
        <v>28</v>
      </c>
      <c r="L60" s="76">
        <f>COUNTIF(F1:F57,"ЗМС")</f>
        <v>0</v>
      </c>
    </row>
    <row r="61" spans="1:12" x14ac:dyDescent="0.2">
      <c r="A61" s="35" t="s">
        <v>64</v>
      </c>
      <c r="B61" s="9"/>
      <c r="C61" s="42"/>
      <c r="D61" s="24"/>
      <c r="E61" s="66"/>
      <c r="F61" s="24"/>
      <c r="G61" s="43" t="s">
        <v>23</v>
      </c>
      <c r="H61" s="102">
        <f>H62+H67</f>
        <v>35</v>
      </c>
      <c r="I61" s="67"/>
      <c r="J61" s="65"/>
      <c r="K61" s="54" t="s">
        <v>18</v>
      </c>
      <c r="L61" s="76">
        <f>COUNTIF(F2:F57,"МСМК")</f>
        <v>0</v>
      </c>
    </row>
    <row r="62" spans="1:12" x14ac:dyDescent="0.2">
      <c r="A62" s="35" t="s">
        <v>65</v>
      </c>
      <c r="B62" s="9"/>
      <c r="C62" s="45"/>
      <c r="D62" s="24"/>
      <c r="E62" s="66"/>
      <c r="F62" s="24"/>
      <c r="G62" s="43" t="s">
        <v>24</v>
      </c>
      <c r="H62" s="102">
        <f>H63+H64+H66+H65</f>
        <v>35</v>
      </c>
      <c r="I62" s="67"/>
      <c r="J62" s="65"/>
      <c r="K62" s="54" t="s">
        <v>21</v>
      </c>
      <c r="L62" s="76">
        <f>COUNTIF(F3:F57,"МС")</f>
        <v>0</v>
      </c>
    </row>
    <row r="63" spans="1:12" x14ac:dyDescent="0.2">
      <c r="A63" s="35" t="s">
        <v>66</v>
      </c>
      <c r="B63" s="9"/>
      <c r="C63" s="45"/>
      <c r="D63" s="24"/>
      <c r="E63" s="66"/>
      <c r="F63" s="24"/>
      <c r="G63" s="43" t="s">
        <v>25</v>
      </c>
      <c r="H63" s="102">
        <f>COUNT(A9:A57)</f>
        <v>32</v>
      </c>
      <c r="I63" s="67"/>
      <c r="J63" s="65"/>
      <c r="K63" s="54" t="s">
        <v>29</v>
      </c>
      <c r="L63" s="76">
        <f>COUNTIF(F4:F57,"КМС")</f>
        <v>0</v>
      </c>
    </row>
    <row r="64" spans="1:12" x14ac:dyDescent="0.2">
      <c r="A64" s="35"/>
      <c r="B64" s="9"/>
      <c r="C64" s="45"/>
      <c r="D64" s="24"/>
      <c r="E64" s="66"/>
      <c r="F64" s="24"/>
      <c r="G64" s="43" t="s">
        <v>39</v>
      </c>
      <c r="H64" s="102">
        <f>COUNTIF(A9:A57,"ЛИМ")</f>
        <v>0</v>
      </c>
      <c r="I64" s="67"/>
      <c r="J64" s="65"/>
      <c r="K64" s="67" t="s">
        <v>38</v>
      </c>
      <c r="L64" s="76">
        <f>COUNTIF(F5:F57,"1 СР")</f>
        <v>5</v>
      </c>
    </row>
    <row r="65" spans="1:12" x14ac:dyDescent="0.2">
      <c r="A65" s="35"/>
      <c r="B65" s="9"/>
      <c r="C65" s="9"/>
      <c r="D65" s="24"/>
      <c r="E65" s="66"/>
      <c r="F65" s="24"/>
      <c r="G65" s="43" t="s">
        <v>26</v>
      </c>
      <c r="H65" s="24">
        <f>COUNTIF(A9:A57,"НФ")</f>
        <v>3</v>
      </c>
      <c r="I65" s="67"/>
      <c r="J65" s="65"/>
      <c r="K65" s="54" t="s">
        <v>41</v>
      </c>
      <c r="L65" s="76">
        <f>COUNTIF(F5:F57,"2 СР")</f>
        <v>12</v>
      </c>
    </row>
    <row r="66" spans="1:12" x14ac:dyDescent="0.2">
      <c r="A66" s="35"/>
      <c r="B66" s="9"/>
      <c r="C66" s="9"/>
      <c r="D66" s="24"/>
      <c r="E66" s="66"/>
      <c r="F66" s="24"/>
      <c r="G66" s="43" t="s">
        <v>31</v>
      </c>
      <c r="H66" s="102">
        <f>COUNTIF(A9:A57,"ДСКВ")</f>
        <v>0</v>
      </c>
      <c r="I66" s="67"/>
      <c r="J66" s="65"/>
      <c r="K66" s="54" t="s">
        <v>44</v>
      </c>
      <c r="L66" s="76">
        <f>COUNTIF(F5:F57,"3 СР")</f>
        <v>18</v>
      </c>
    </row>
    <row r="67" spans="1:12" x14ac:dyDescent="0.2">
      <c r="A67" s="35"/>
      <c r="B67" s="9"/>
      <c r="C67" s="9"/>
      <c r="D67" s="24"/>
      <c r="E67" s="66"/>
      <c r="F67" s="24"/>
      <c r="G67" s="43" t="s">
        <v>27</v>
      </c>
      <c r="H67" s="102">
        <f>COUNTIF(A9:A57,"НС")</f>
        <v>0</v>
      </c>
      <c r="I67" s="67"/>
      <c r="J67" s="65"/>
      <c r="K67" s="54"/>
      <c r="L67" s="44"/>
    </row>
    <row r="68" spans="1:12" ht="9.75" customHeight="1" x14ac:dyDescent="0.2">
      <c r="A68" s="35"/>
      <c r="B68" s="16"/>
      <c r="C68" s="16"/>
      <c r="D68" s="9"/>
      <c r="E68" s="9"/>
      <c r="F68" s="9"/>
      <c r="G68" s="9"/>
      <c r="H68" s="9"/>
      <c r="I68" s="9"/>
      <c r="J68" s="61"/>
      <c r="K68" s="9"/>
      <c r="L68" s="62"/>
    </row>
    <row r="69" spans="1:12" x14ac:dyDescent="0.2">
      <c r="A69" s="113" t="s">
        <v>48</v>
      </c>
      <c r="B69" s="114"/>
      <c r="C69" s="114"/>
      <c r="D69" s="114"/>
      <c r="E69" s="114" t="s">
        <v>10</v>
      </c>
      <c r="F69" s="114"/>
      <c r="G69" s="114"/>
      <c r="H69" s="114" t="s">
        <v>3</v>
      </c>
      <c r="I69" s="114"/>
      <c r="J69" s="114"/>
      <c r="K69" s="114" t="s">
        <v>42</v>
      </c>
      <c r="L69" s="126"/>
    </row>
    <row r="70" spans="1:12" x14ac:dyDescent="0.2">
      <c r="A70" s="119"/>
      <c r="B70" s="120"/>
      <c r="C70" s="120"/>
      <c r="D70" s="120"/>
      <c r="E70" s="120"/>
      <c r="F70" s="121"/>
      <c r="G70" s="121"/>
      <c r="H70" s="121"/>
      <c r="I70" s="121"/>
      <c r="J70" s="121"/>
      <c r="K70" s="121"/>
      <c r="L70" s="122"/>
    </row>
    <row r="71" spans="1:12" x14ac:dyDescent="0.2">
      <c r="A71" s="73"/>
      <c r="B71" s="75"/>
      <c r="C71" s="75"/>
      <c r="D71" s="75"/>
      <c r="E71" s="75"/>
      <c r="F71" s="75"/>
      <c r="G71" s="75"/>
      <c r="H71" s="75"/>
      <c r="I71" s="75"/>
      <c r="J71" s="75"/>
      <c r="K71" s="75"/>
      <c r="L71" s="70"/>
    </row>
    <row r="72" spans="1:12" x14ac:dyDescent="0.2">
      <c r="A72" s="73"/>
      <c r="B72" s="75"/>
      <c r="C72" s="75"/>
      <c r="D72" s="75"/>
      <c r="E72" s="75"/>
      <c r="F72" s="75"/>
      <c r="G72" s="75"/>
      <c r="H72" s="75"/>
      <c r="I72" s="75"/>
      <c r="J72" s="75"/>
      <c r="K72" s="75"/>
      <c r="L72" s="70"/>
    </row>
    <row r="73" spans="1:12" x14ac:dyDescent="0.2">
      <c r="A73" s="73"/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0"/>
    </row>
    <row r="74" spans="1:12" ht="13.5" thickBot="1" x14ac:dyDescent="0.25">
      <c r="A74" s="115"/>
      <c r="B74" s="116"/>
      <c r="C74" s="116"/>
      <c r="D74" s="116"/>
      <c r="E74" s="116" t="str">
        <f>G17</f>
        <v>ИВАШИН И.Е. (ВК, г.Челябинск)</v>
      </c>
      <c r="F74" s="116"/>
      <c r="G74" s="116"/>
      <c r="H74" s="116" t="str">
        <f>G18</f>
        <v>СТРЕЖНЕВА Д.А. (ВК, г. Челябинск )</v>
      </c>
      <c r="I74" s="116"/>
      <c r="J74" s="116"/>
      <c r="K74" s="116" t="str">
        <f>G19</f>
        <v>КУРЗИНА О.В. (ВК,г. Челябинск)</v>
      </c>
      <c r="L74" s="117"/>
    </row>
    <row r="75" spans="1:12" ht="13.5" thickTop="1" x14ac:dyDescent="0.2"/>
  </sheetData>
  <mergeCells count="38">
    <mergeCell ref="A12:L12"/>
    <mergeCell ref="A1:L1"/>
    <mergeCell ref="A2:L2"/>
    <mergeCell ref="A3:L3"/>
    <mergeCell ref="A4:L4"/>
    <mergeCell ref="A5:L5"/>
    <mergeCell ref="A6:L6"/>
    <mergeCell ref="A7:L7"/>
    <mergeCell ref="A8:L8"/>
    <mergeCell ref="A9:L9"/>
    <mergeCell ref="A10:L10"/>
    <mergeCell ref="A11:L11"/>
    <mergeCell ref="H15:L15"/>
    <mergeCell ref="E69:G69"/>
    <mergeCell ref="H69:J69"/>
    <mergeCell ref="K69:L69"/>
    <mergeCell ref="H21:H22"/>
    <mergeCell ref="I21:I22"/>
    <mergeCell ref="A15:G15"/>
    <mergeCell ref="A21:A22"/>
    <mergeCell ref="B21:B22"/>
    <mergeCell ref="C21:C22"/>
    <mergeCell ref="D21:D22"/>
    <mergeCell ref="E21:E22"/>
    <mergeCell ref="F21:F22"/>
    <mergeCell ref="G21:G22"/>
    <mergeCell ref="J21:J22"/>
    <mergeCell ref="K21:K22"/>
    <mergeCell ref="L21:L22"/>
    <mergeCell ref="G59:L59"/>
    <mergeCell ref="A69:D69"/>
    <mergeCell ref="A74:D74"/>
    <mergeCell ref="E74:G74"/>
    <mergeCell ref="H74:J74"/>
    <mergeCell ref="K74:L74"/>
    <mergeCell ref="A59:D59"/>
    <mergeCell ref="A70:E70"/>
    <mergeCell ref="F70:L70"/>
  </mergeCells>
  <conditionalFormatting sqref="B75:B1048576 B20:B58 B60:B68">
    <cfRule type="duplicateValues" dxfId="7" priority="13"/>
  </conditionalFormatting>
  <conditionalFormatting sqref="B15">
    <cfRule type="duplicateValues" dxfId="6" priority="3"/>
  </conditionalFormatting>
  <conditionalFormatting sqref="B2">
    <cfRule type="duplicateValues" dxfId="5" priority="6"/>
  </conditionalFormatting>
  <conditionalFormatting sqref="B3">
    <cfRule type="duplicateValues" dxfId="4" priority="5"/>
  </conditionalFormatting>
  <conditionalFormatting sqref="B4">
    <cfRule type="duplicateValues" dxfId="3" priority="4"/>
  </conditionalFormatting>
  <conditionalFormatting sqref="B1 B6:B7 B9:B11 B13:B14 B16:B19">
    <cfRule type="duplicateValues" dxfId="2" priority="7"/>
  </conditionalFormatting>
  <conditionalFormatting sqref="B74">
    <cfRule type="duplicateValues" dxfId="1" priority="1"/>
  </conditionalFormatting>
  <conditionalFormatting sqref="B69:B73">
    <cfRule type="duplicateValues" dxfId="0" priority="2"/>
  </conditionalFormatting>
  <pageMargins left="0.2" right="0.2" top="0.25" bottom="0.25" header="0.3" footer="0.3"/>
  <pageSetup paperSize="256" scale="56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велокросс</vt:lpstr>
      <vt:lpstr>велокросс!Область_печати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Arsen</cp:lastModifiedBy>
  <cp:lastPrinted>2022-02-13T11:55:11Z</cp:lastPrinted>
  <dcterms:created xsi:type="dcterms:W3CDTF">1996-10-08T23:32:33Z</dcterms:created>
  <dcterms:modified xsi:type="dcterms:W3CDTF">2022-03-24T13:09:38Z</dcterms:modified>
</cp:coreProperties>
</file>