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08-07-2022_13-00-36/"/>
    </mc:Choice>
  </mc:AlternateContent>
  <xr:revisionPtr revIDLastSave="0" documentId="13_ncr:1_{5AA8091C-3C04-974D-9F4A-3920566CEF7C}" xr6:coauthVersionLast="47" xr6:coauthVersionMax="47" xr10:uidLastSave="{00000000-0000-0000-0000-000000000000}"/>
  <bookViews>
    <workbookView xWindow="1800" yWindow="1120" windowWidth="32260" windowHeight="20160" xr2:uid="{00000000-000D-0000-FFFF-FFFF00000000}"/>
  </bookViews>
  <sheets>
    <sheet name="КК с выбыванием" sheetId="7" r:id="rId1"/>
  </sheets>
  <definedNames>
    <definedName name="_xlnm.Print_Area" localSheetId="0">'КК с выбыванием'!$A$1:$L$71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7" l="1"/>
  <c r="J22" i="7" l="1"/>
  <c r="I25" i="7" l="1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24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23" i="7"/>
  <c r="J24" i="7"/>
  <c r="J25" i="7"/>
  <c r="J26" i="7"/>
  <c r="J27" i="7"/>
  <c r="J28" i="7"/>
  <c r="D71" i="7"/>
  <c r="G71" i="7"/>
  <c r="J71" i="7"/>
  <c r="H64" i="7"/>
  <c r="H63" i="7"/>
  <c r="H62" i="7"/>
  <c r="H61" i="7"/>
  <c r="L64" i="7"/>
  <c r="L63" i="7"/>
  <c r="L62" i="7"/>
  <c r="L61" i="7"/>
  <c r="L60" i="7"/>
  <c r="L58" i="7"/>
  <c r="L59" i="7"/>
  <c r="H60" i="7" l="1"/>
  <c r="H59" i="7" s="1"/>
</calcChain>
</file>

<file path=xl/sharedStrings.xml><?xml version="1.0" encoding="utf-8"?>
<sst xmlns="http://schemas.openxmlformats.org/spreadsheetml/2006/main" count="169" uniqueCount="117">
  <si>
    <t>МС</t>
  </si>
  <si>
    <t>КМС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</si>
  <si>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</si>
  <si>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</si>
  <si>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</si>
  <si>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МИНИСТЕРСТВО СПОРТА РОССИЙСКОЙ ФЕДЕРАЦИИ</t>
  </si>
  <si>
    <t>Пермский край</t>
  </si>
  <si>
    <t>Москва</t>
  </si>
  <si>
    <t>Санкт-Петербург</t>
  </si>
  <si>
    <t>Чувашская Республика</t>
  </si>
  <si>
    <t>Самарская область</t>
  </si>
  <si>
    <t>Удмуртская Республика</t>
  </si>
  <si>
    <t>Республика Татарстан</t>
  </si>
  <si>
    <t>Московская область</t>
  </si>
  <si>
    <t>МСМК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</si>
  <si>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</si>
  <si>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</si>
  <si>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</si>
  <si>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</si>
  <si>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</si>
  <si>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</si>
  <si>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</si>
  <si>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МЕСТО</t>
  </si>
  <si>
    <t>КОД UCI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</si>
  <si>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</si>
  <si>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</si>
  <si>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</si>
  <si>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</si>
  <si>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</si>
  <si>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t>ЗМС</t>
  </si>
  <si>
    <t>Заявлено</t>
  </si>
  <si>
    <t>Стартовало</t>
  </si>
  <si>
    <t>Финишировало</t>
  </si>
  <si>
    <t>Дисквалифицировано</t>
  </si>
  <si>
    <t>Н. стартовало</t>
  </si>
  <si>
    <t>ГЛАВНЫЙ СУДЬЯ</t>
  </si>
  <si>
    <t>ГЛАВНЫЙ СЕКРЕТАРЬ</t>
  </si>
  <si>
    <t>НАЗВАНИЕ ТРАССЫ / РЕГ. НОМЕР:</t>
  </si>
  <si>
    <t>МАКСИМАЛЬНЫЙ ПЕРЕПАД (HD):</t>
  </si>
  <si>
    <t>СУММА ПЕРЕПАДОВ (ТС):</t>
  </si>
  <si>
    <t>Свердловская область</t>
  </si>
  <si>
    <t>СУДЬЯ НА ФИНИШЕ:</t>
  </si>
  <si>
    <t>Краснодарский край</t>
  </si>
  <si>
    <t>Челябинская область</t>
  </si>
  <si>
    <t>СУДЬЯ НА ФИНИШЕ</t>
  </si>
  <si>
    <t>Ростовская область</t>
  </si>
  <si>
    <t>БЕСЧАСТНОВ А.А. (ВК, г. Москва)</t>
  </si>
  <si>
    <t>1 СР</t>
  </si>
  <si>
    <r>
      <t>ДАТА ПРОВЕДЕНИЯ:</t>
    </r>
    <r>
      <rPr>
        <sz val="9"/>
        <rFont val="Calibri"/>
        <family val="2"/>
        <charset val="204"/>
      </rPr>
      <t xml:space="preserve"> 27</t>
    </r>
    <r>
      <rPr>
        <sz val="9"/>
        <color indexed="8"/>
        <rFont val="Calibri"/>
        <family val="2"/>
        <charset val="204"/>
      </rPr>
      <t xml:space="preserve"> июня 2022 года</t>
    </r>
  </si>
  <si>
    <t>Субъектов РФ</t>
  </si>
  <si>
    <t>Осадки: облачно</t>
  </si>
  <si>
    <t>Н. финишировало</t>
  </si>
  <si>
    <t>2 СР</t>
  </si>
  <si>
    <t>3 СР</t>
  </si>
  <si>
    <t>ТЕХНИЧЕСКИЙ ДЕЛЕГАТ</t>
  </si>
  <si>
    <t>НОМЕР</t>
  </si>
  <si>
    <t>ДАТА РОЖД.</t>
  </si>
  <si>
    <t>РАЗРЯД,
ЗВАНИЕ</t>
  </si>
  <si>
    <t>ФАМИЛИЯ, ИМЯ</t>
  </si>
  <si>
    <t>ОТСТАВАНИЕ</t>
  </si>
  <si>
    <t>СКОРОСТЬ км/ч</t>
  </si>
  <si>
    <t>0,7 км/1</t>
  </si>
  <si>
    <t xml:space="preserve">                      </t>
  </si>
  <si>
    <t>№ ВРВС: 0080131811Я</t>
  </si>
  <si>
    <t xml:space="preserve">             </t>
  </si>
  <si>
    <t>ДИСТАНЦИЯ: ДЛИНА КРУГА/КРУГОВ</t>
  </si>
  <si>
    <t>Результат в квалификации</t>
  </si>
  <si>
    <t xml:space="preserve">Ветер: </t>
  </si>
  <si>
    <t>Влажность: 77 %</t>
  </si>
  <si>
    <t>Температура: +9+11</t>
  </si>
  <si>
    <t>СТРЕЖНЕВА Д.А. (ВК, г. Челябинск )</t>
  </si>
  <si>
    <t>ИВАШИН И.Е. (ВК, г. Челябинск )</t>
  </si>
  <si>
    <r>
      <rPr>
        <b/>
        <sz val="8"/>
        <rFont val="Calibri"/>
        <family val="2"/>
        <charset val="204"/>
      </rPr>
      <t>ОКОНЧАНИЕ ГОНКИ:</t>
    </r>
    <r>
      <rPr>
        <sz val="8"/>
        <rFont val="Calibri"/>
        <family val="2"/>
        <charset val="204"/>
      </rPr>
      <t xml:space="preserve"> 16ч 00м</t>
    </r>
  </si>
  <si>
    <r>
      <t>МЕСТО ПРОВЕДЕНИЯ:</t>
    </r>
    <r>
      <rPr>
        <sz val="9"/>
        <rFont val="Calibri"/>
        <family val="2"/>
        <charset val="204"/>
      </rPr>
      <t xml:space="preserve"> г. Кыштым</t>
    </r>
  </si>
  <si>
    <t>маунтинбайк - кросс-кантри гонка с выбыванием</t>
  </si>
  <si>
    <r>
      <rPr>
        <b/>
        <sz val="8"/>
        <rFont val="Calibri"/>
        <family val="2"/>
        <charset val="204"/>
      </rPr>
      <t>НАЧАЛО ГОНКИ:</t>
    </r>
    <r>
      <rPr>
        <sz val="8"/>
        <rFont val="Calibri"/>
        <family val="2"/>
        <charset val="204"/>
      </rPr>
      <t xml:space="preserve"> 10ч 00м</t>
    </r>
  </si>
  <si>
    <t>ПЕРВЕНСТВО РОССИИ</t>
  </si>
  <si>
    <t>№ ЕКП 2022: 4792</t>
  </si>
  <si>
    <t>Липецкая область</t>
  </si>
  <si>
    <t>Тюменская область</t>
  </si>
  <si>
    <t>Мурманская область</t>
  </si>
  <si>
    <t>Ставропольский край</t>
  </si>
  <si>
    <t>Девушки 15-16 лет</t>
  </si>
  <si>
    <t>СУХОРУЧЕНКОВА Мария</t>
  </si>
  <si>
    <t>СУДАКОВА Ангелина</t>
  </si>
  <si>
    <t>ФЕДЬКИНА Валерия</t>
  </si>
  <si>
    <t>КОСАРЕВА Арина</t>
  </si>
  <si>
    <t>ЗОРИНА Марина</t>
  </si>
  <si>
    <t>САБЛИНА Дарья</t>
  </si>
  <si>
    <t>БАНАДЫКОВА Анастасия</t>
  </si>
  <si>
    <t>ПИНЕГИНА Александра</t>
  </si>
  <si>
    <t>КОСАРЕВА Дарья</t>
  </si>
  <si>
    <t>ДУДКИНА Карина</t>
  </si>
  <si>
    <t>РОСТОВЩИКОВА София</t>
  </si>
  <si>
    <t>СМИРНОВА Анна</t>
  </si>
  <si>
    <t>ГАРИФУЛЛИНА Ангелина</t>
  </si>
  <si>
    <t>ШОРИКОВА Софья</t>
  </si>
  <si>
    <t>ВИКТОРОВА Виктория</t>
  </si>
  <si>
    <t>САМОЙЛОВИЧ Дарина</t>
  </si>
  <si>
    <t>КОЛОСОВА Вероника</t>
  </si>
  <si>
    <t>ПЛЕХАНОВА Дарья</t>
  </si>
  <si>
    <t>ГАТАУЛЛИНА Диляра</t>
  </si>
  <si>
    <t>ХАУСТОВА Ева</t>
  </si>
  <si>
    <t>ШУШАКОВА Ульяна</t>
  </si>
  <si>
    <t>СПИРИНА Олеся</t>
  </si>
  <si>
    <t>БОЯНДИНА Александра</t>
  </si>
  <si>
    <t>МЕТЛИНА Вера</t>
  </si>
  <si>
    <t>ПАРУСОВА Елена</t>
  </si>
  <si>
    <t>КЕЛЛЕР София</t>
  </si>
  <si>
    <t>МАЛЬЦЕВА Александра</t>
  </si>
  <si>
    <t>ШАЙМАРДАНОВА Диляра</t>
  </si>
  <si>
    <t>ДЕМИНА Вероника</t>
  </si>
  <si>
    <t>КРОТОВА Александра</t>
  </si>
  <si>
    <t>МЕДВЕДЕВА Кристина</t>
  </si>
  <si>
    <t>КАМЕНЕВА Марина</t>
  </si>
  <si>
    <t>ТРУШ Диана</t>
  </si>
  <si>
    <t>ИВАНОВА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</si>
</sst>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7" formatCode="mm:ss.00"/>
  </numFmts>
  <fonts count="25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9" fillId="0" borderId="0"/>
    <xf numFmtId="0" fontId="10" fillId="0" borderId="0"/>
    <xf numFmtId="0" fontId="3" fillId="0" borderId="0"/>
  </cellStyleXfs>
  <cellXfs count="139">
    <xf numFmtId="0" fontId="0" fillId="0" borderId="0" xfId="0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4" fontId="15" fillId="0" borderId="8" xfId="0" applyNumberFormat="1" applyFont="1" applyBorder="1" applyAlignment="1"/>
    <xf numFmtId="14" fontId="15" fillId="0" borderId="8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167" fontId="15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21" fillId="2" borderId="14" xfId="5" applyFont="1" applyFill="1" applyBorder="1" applyAlignment="1">
      <alignment horizontal="center" vertical="center" wrapText="1"/>
    </xf>
    <xf numFmtId="0" fontId="21" fillId="2" borderId="15" xfId="5" applyFont="1" applyFill="1" applyBorder="1" applyAlignment="1">
      <alignment horizontal="center" vertical="center" wrapText="1"/>
    </xf>
    <xf numFmtId="0" fontId="21" fillId="2" borderId="16" xfId="5" applyFont="1" applyFill="1" applyBorder="1" applyAlignment="1">
      <alignment horizontal="center" vertical="center" wrapText="1"/>
    </xf>
    <xf numFmtId="14" fontId="21" fillId="2" borderId="15" xfId="5" applyNumberFormat="1" applyFont="1" applyFill="1" applyBorder="1" applyAlignment="1">
      <alignment horizontal="center" vertical="center" wrapText="1"/>
    </xf>
    <xf numFmtId="2" fontId="21" fillId="2" borderId="15" xfId="5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" fontId="18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Border="1"/>
    <xf numFmtId="0" fontId="18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1" fillId="0" borderId="13" xfId="0" applyFont="1" applyBorder="1"/>
    <xf numFmtId="0" fontId="12" fillId="0" borderId="20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8" xfId="0" applyFont="1" applyBorder="1"/>
    <xf numFmtId="0" fontId="20" fillId="0" borderId="8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center"/>
    </xf>
    <xf numFmtId="0" fontId="11" fillId="0" borderId="2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8" fillId="0" borderId="22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49" fontId="20" fillId="0" borderId="3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49" fontId="20" fillId="0" borderId="5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0" fillId="0" borderId="5" xfId="0" applyNumberFormat="1" applyFont="1" applyBorder="1" applyAlignment="1">
      <alignment vertical="center"/>
    </xf>
    <xf numFmtId="0" fontId="20" fillId="0" borderId="17" xfId="0" applyNumberFormat="1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9" fontId="20" fillId="0" borderId="3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2" fontId="20" fillId="0" borderId="5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16" fillId="2" borderId="26" xfId="0" applyFont="1" applyFill="1" applyBorder="1" applyAlignment="1">
      <alignment vertical="center"/>
    </xf>
    <xf numFmtId="0" fontId="0" fillId="2" borderId="26" xfId="0" applyFont="1" applyFill="1" applyBorder="1"/>
    <xf numFmtId="0" fontId="5" fillId="0" borderId="4" xfId="0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18" fillId="2" borderId="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18" fillId="2" borderId="3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2 2 2" xfId="2" xr:uid="{00000000-0005-0000-0000-000002000000}"/>
    <cellStyle name="Обычный 2 4" xfId="3" xr:uid="{00000000-0005-0000-0000-000003000000}"/>
    <cellStyle name="Обычный 5" xfId="4" xr:uid="{00000000-0005-0000-0000-000004000000}"/>
    <cellStyle name="Обычный_Стартовый протокол Смирнов_20101106_Results" xfId="5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171450</xdr:colOff>
      <xdr:row>2</xdr:row>
      <xdr:rowOff>180975</xdr:rowOff>
    </xdr:to>
    <xdr:pic>
      <xdr:nvPicPr>
        <xdr:cNvPr id="6857" name="Picture 2" descr="Министерство спорта Российской Федерации">
          <a:extLst>
            <a:ext uri="{FF2B5EF4-FFF2-40B4-BE49-F238E27FC236}">
              <a16:creationId xmlns:a16="http://schemas.microsoft.com/office/drawing/2014/main" id="{00000000-0008-0000-0600-0000C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533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685800</xdr:colOff>
      <xdr:row>0</xdr:row>
      <xdr:rowOff>76200</xdr:rowOff>
    </xdr:from>
    <xdr:to>
      <xdr:col>11</xdr:col>
      <xdr:colOff>714375</xdr:colOff>
      <xdr:row>2</xdr:row>
      <xdr:rowOff>200025</xdr:rowOff>
    </xdr:to>
    <xdr:pic>
      <xdr:nvPicPr>
        <xdr:cNvPr id="6858" name="Рисунок 2" descr="logo-fvsr-ru2014.png">
          <a:extLst>
            <a:ext uri="{FF2B5EF4-FFF2-40B4-BE49-F238E27FC236}">
              <a16:creationId xmlns:a16="http://schemas.microsoft.com/office/drawing/2014/main" id="{00000000-0008-0000-06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76200"/>
          <a:ext cx="857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2"/>
  <sheetViews>
    <sheetView tabSelected="1" view="pageBreakPreview" zoomScale="84" zoomScaleNormal="93" zoomScaleSheetLayoutView="84" workbookViewId="0">
      <selection activeCell="L38" sqref="L38"/>
    </sheetView>
  </sheetViews>
  <sheetFormatPr baseColWidth="10" defaultColWidth="8.83203125" defaultRowHeight="15"/>
  <cols>
    <col min="1" max="1" width="7.1640625" style="6" customWidth="1"/>
    <col min="2" max="2" width="7.83203125" style="5" customWidth="1"/>
    <col min="3" max="3" width="12.83203125" style="3" customWidth="1"/>
    <col min="4" max="4" width="21.33203125" style="7" customWidth="1"/>
    <col min="5" max="5" width="10.6640625" style="12" customWidth="1"/>
    <col min="6" max="6" width="8" style="7" customWidth="1"/>
    <col min="7" max="7" width="22.5" style="6" customWidth="1"/>
    <col min="8" max="8" width="12.5" style="7" customWidth="1"/>
    <col min="9" max="9" width="11.5" style="7" customWidth="1"/>
    <col min="10" max="10" width="9.33203125" style="7" customWidth="1"/>
    <col min="11" max="11" width="12.5" style="7" customWidth="1"/>
    <col min="12" max="12" width="13" style="7" customWidth="1"/>
    <col min="13" max="16384" width="8.83203125" style="7"/>
  </cols>
  <sheetData>
    <row r="1" spans="1:12" ht="18" customHeight="1">
      <c r="A1" s="138" t="s">
        <v>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8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8" customHeight="1">
      <c r="A3" s="138" t="s">
        <v>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8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8.25" customHeight="1">
      <c r="A5" s="54"/>
      <c r="B5" s="1"/>
      <c r="C5" s="2"/>
      <c r="D5" s="55"/>
      <c r="E5" s="8"/>
      <c r="F5" s="55"/>
      <c r="G5" s="54"/>
      <c r="H5" s="55"/>
      <c r="I5" s="55"/>
      <c r="J5" s="55"/>
      <c r="K5" s="55"/>
      <c r="L5" s="55"/>
    </row>
    <row r="6" spans="1:12" ht="13.5" customHeight="1">
      <c r="A6" s="126" t="s">
        <v>76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3.5" customHeight="1">
      <c r="A7" s="102" t="s">
        <v>15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6.75" customHeight="1" thickBo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2.75" customHeight="1" thickTop="1">
      <c r="A9" s="119" t="s">
        <v>16</v>
      </c>
      <c r="B9" s="120"/>
      <c r="C9" s="120"/>
      <c r="D9" s="120"/>
      <c r="E9" s="120"/>
      <c r="F9" s="120"/>
      <c r="G9" s="120"/>
      <c r="H9" s="120"/>
      <c r="I9" s="120"/>
      <c r="J9" s="120"/>
      <c r="K9" s="121"/>
      <c r="L9" s="122"/>
    </row>
    <row r="10" spans="1:12" ht="12.75" customHeight="1">
      <c r="A10" s="115" t="s">
        <v>74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7"/>
      <c r="L10" s="118"/>
    </row>
    <row r="11" spans="1:12" ht="12.75" customHeight="1">
      <c r="A11" s="115" t="s">
        <v>82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L11" s="118"/>
    </row>
    <row r="12" spans="1:12" ht="9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1:12" ht="12" customHeight="1">
      <c r="A13" s="127" t="s">
        <v>73</v>
      </c>
      <c r="B13" s="128"/>
      <c r="C13" s="128"/>
      <c r="D13" s="128"/>
      <c r="E13" s="128"/>
      <c r="F13" s="49"/>
      <c r="G13" s="101" t="s">
        <v>75</v>
      </c>
      <c r="H13" s="14" t="s">
        <v>62</v>
      </c>
      <c r="I13" s="14"/>
      <c r="J13" s="14"/>
      <c r="K13" s="14"/>
      <c r="L13" s="20" t="s">
        <v>63</v>
      </c>
    </row>
    <row r="14" spans="1:12" ht="12" customHeight="1">
      <c r="A14" s="130" t="s">
        <v>48</v>
      </c>
      <c r="B14" s="131"/>
      <c r="C14" s="131"/>
      <c r="D14" s="131"/>
      <c r="E14" s="131"/>
      <c r="F14" s="50"/>
      <c r="G14" s="51" t="s">
        <v>72</v>
      </c>
      <c r="H14" s="11" t="s">
        <v>64</v>
      </c>
      <c r="I14" s="11"/>
      <c r="J14" s="11"/>
      <c r="K14" s="52"/>
      <c r="L14" s="53" t="s">
        <v>77</v>
      </c>
    </row>
    <row r="15" spans="1:12" ht="14.25" customHeight="1">
      <c r="A15" s="132" t="s">
        <v>17</v>
      </c>
      <c r="B15" s="133"/>
      <c r="C15" s="133"/>
      <c r="D15" s="133"/>
      <c r="E15" s="133"/>
      <c r="F15" s="133"/>
      <c r="G15" s="134"/>
      <c r="H15" s="129" t="s">
        <v>18</v>
      </c>
      <c r="I15" s="107"/>
      <c r="J15" s="107"/>
      <c r="K15" s="107"/>
      <c r="L15" s="108"/>
    </row>
    <row r="16" spans="1:12" s="4" customFormat="1" ht="13.5" customHeight="1">
      <c r="A16" s="89" t="s">
        <v>19</v>
      </c>
      <c r="B16" s="13"/>
      <c r="C16" s="42"/>
      <c r="D16" s="9"/>
      <c r="E16" s="43"/>
      <c r="F16" s="44"/>
      <c r="G16" s="45"/>
      <c r="H16" s="39" t="s">
        <v>37</v>
      </c>
      <c r="I16" s="9"/>
      <c r="J16" s="9"/>
      <c r="K16" s="9"/>
      <c r="L16" s="37"/>
    </row>
    <row r="17" spans="1:12" s="4" customFormat="1" ht="13.5" customHeight="1">
      <c r="A17" s="89" t="s">
        <v>20</v>
      </c>
      <c r="B17" s="9"/>
      <c r="C17" s="9"/>
      <c r="D17" s="9"/>
      <c r="E17" s="44"/>
      <c r="F17" s="44"/>
      <c r="G17" s="46" t="s">
        <v>46</v>
      </c>
      <c r="H17" s="39" t="s">
        <v>38</v>
      </c>
      <c r="I17" s="9"/>
      <c r="J17" s="9"/>
      <c r="K17" s="9"/>
      <c r="L17" s="37"/>
    </row>
    <row r="18" spans="1:12" s="4" customFormat="1" ht="13.5" customHeight="1">
      <c r="A18" s="89" t="s">
        <v>21</v>
      </c>
      <c r="B18" s="9"/>
      <c r="C18" s="9"/>
      <c r="D18" s="9"/>
      <c r="E18" s="44"/>
      <c r="F18" s="44"/>
      <c r="G18" s="46" t="s">
        <v>70</v>
      </c>
      <c r="H18" s="40" t="s">
        <v>39</v>
      </c>
      <c r="I18" s="10"/>
      <c r="J18" s="9"/>
      <c r="K18" s="10"/>
      <c r="L18" s="38"/>
    </row>
    <row r="19" spans="1:12" s="4" customFormat="1" ht="13.5" customHeight="1" thickBot="1">
      <c r="A19" s="90" t="s">
        <v>41</v>
      </c>
      <c r="B19" s="30"/>
      <c r="C19" s="30"/>
      <c r="D19" s="30"/>
      <c r="E19" s="47"/>
      <c r="F19" s="47"/>
      <c r="G19" s="48" t="s">
        <v>71</v>
      </c>
      <c r="H19" s="41" t="s">
        <v>65</v>
      </c>
      <c r="I19" s="30"/>
      <c r="J19" s="47"/>
      <c r="K19" s="87">
        <v>0.7</v>
      </c>
      <c r="L19" s="88" t="s">
        <v>61</v>
      </c>
    </row>
    <row r="20" spans="1:12" ht="7.5" customHeight="1" thickTop="1" thickBot="1">
      <c r="A20" s="56"/>
      <c r="B20" s="56"/>
      <c r="C20" s="56"/>
      <c r="D20" s="56"/>
      <c r="E20" s="57"/>
      <c r="F20" s="56"/>
      <c r="G20" s="58"/>
      <c r="H20" s="56"/>
      <c r="I20" s="56"/>
      <c r="J20" s="56"/>
      <c r="K20" s="56"/>
      <c r="L20" s="56"/>
    </row>
    <row r="21" spans="1:12" s="3" customFormat="1" ht="32.25" customHeight="1" thickTop="1">
      <c r="A21" s="31" t="s">
        <v>22</v>
      </c>
      <c r="B21" s="32" t="s">
        <v>55</v>
      </c>
      <c r="C21" s="32" t="s">
        <v>23</v>
      </c>
      <c r="D21" s="32" t="s">
        <v>58</v>
      </c>
      <c r="E21" s="34" t="s">
        <v>56</v>
      </c>
      <c r="F21" s="32" t="s">
        <v>57</v>
      </c>
      <c r="G21" s="32" t="s">
        <v>24</v>
      </c>
      <c r="H21" s="32" t="s">
        <v>66</v>
      </c>
      <c r="I21" s="32" t="s">
        <v>59</v>
      </c>
      <c r="J21" s="35" t="s">
        <v>60</v>
      </c>
      <c r="K21" s="36" t="s">
        <v>25</v>
      </c>
      <c r="L21" s="33" t="s">
        <v>26</v>
      </c>
    </row>
    <row r="22" spans="1:12" s="4" customFormat="1" ht="18.75" customHeight="1">
      <c r="A22" s="92">
        <v>1</v>
      </c>
      <c r="B22" s="15">
        <v>1</v>
      </c>
      <c r="C22" s="15">
        <v>10096898738</v>
      </c>
      <c r="D22" s="93" t="s">
        <v>83</v>
      </c>
      <c r="E22" s="97">
        <v>39363</v>
      </c>
      <c r="F22" s="94" t="s">
        <v>1</v>
      </c>
      <c r="G22" s="95" t="s">
        <v>8</v>
      </c>
      <c r="H22" s="96">
        <v>1.175E-3</v>
      </c>
      <c r="I22" s="96"/>
      <c r="J22" s="86">
        <f t="shared" ref="J22:J55" si="0">IFERROR($K$19*3600/(HOUR(H22)*3600+MINUTE(H22)*60+SECOND(H22)),"")</f>
        <v>24.705882352941178</v>
      </c>
      <c r="K22" s="94"/>
      <c r="L22" s="91"/>
    </row>
    <row r="23" spans="1:12" s="4" customFormat="1" ht="18.75" customHeight="1">
      <c r="A23" s="92">
        <v>2</v>
      </c>
      <c r="B23" s="15">
        <v>2</v>
      </c>
      <c r="C23" s="15">
        <v>10097347665</v>
      </c>
      <c r="D23" s="93" t="s">
        <v>84</v>
      </c>
      <c r="E23" s="97">
        <v>39053</v>
      </c>
      <c r="F23" s="94" t="s">
        <v>1</v>
      </c>
      <c r="G23" s="95" t="s">
        <v>13</v>
      </c>
      <c r="H23" s="96">
        <v>1.1760416666666666E-3</v>
      </c>
      <c r="I23" s="98">
        <f t="shared" ref="I23:I55" si="1">H23-$H$22</f>
        <v>1.0416666666665519E-6</v>
      </c>
      <c r="J23" s="86">
        <f t="shared" si="0"/>
        <v>24.705882352941178</v>
      </c>
      <c r="K23" s="94"/>
      <c r="L23" s="91"/>
    </row>
    <row r="24" spans="1:12" s="4" customFormat="1" ht="18.75" customHeight="1">
      <c r="A24" s="92">
        <v>3</v>
      </c>
      <c r="B24" s="15">
        <v>4</v>
      </c>
      <c r="C24" s="15">
        <v>10091964468</v>
      </c>
      <c r="D24" s="93" t="s">
        <v>85</v>
      </c>
      <c r="E24" s="97">
        <v>38944</v>
      </c>
      <c r="F24" s="94" t="s">
        <v>47</v>
      </c>
      <c r="G24" s="95" t="s">
        <v>78</v>
      </c>
      <c r="H24" s="96">
        <v>1.2062500000000001E-3</v>
      </c>
      <c r="I24" s="98">
        <f t="shared" si="1"/>
        <v>3.1250000000000028E-5</v>
      </c>
      <c r="J24" s="86">
        <f t="shared" si="0"/>
        <v>24.23076923076923</v>
      </c>
      <c r="K24" s="94"/>
      <c r="L24" s="91"/>
    </row>
    <row r="25" spans="1:12" s="4" customFormat="1" ht="18.75" customHeight="1">
      <c r="A25" s="92">
        <v>4</v>
      </c>
      <c r="B25" s="15">
        <v>3</v>
      </c>
      <c r="C25" s="15">
        <v>10100512794</v>
      </c>
      <c r="D25" s="93" t="s">
        <v>86</v>
      </c>
      <c r="E25" s="97">
        <v>39439</v>
      </c>
      <c r="F25" s="94" t="s">
        <v>1</v>
      </c>
      <c r="G25" s="95" t="s">
        <v>8</v>
      </c>
      <c r="H25" s="96">
        <v>1.2043981481481482E-3</v>
      </c>
      <c r="I25" s="98">
        <f t="shared" si="1"/>
        <v>2.9398148148148187E-5</v>
      </c>
      <c r="J25" s="86">
        <f t="shared" si="0"/>
        <v>24.23076923076923</v>
      </c>
      <c r="K25" s="94"/>
      <c r="L25" s="91"/>
    </row>
    <row r="26" spans="1:12" s="4" customFormat="1" ht="18.75" customHeight="1">
      <c r="A26" s="92">
        <v>5</v>
      </c>
      <c r="B26" s="15">
        <v>5</v>
      </c>
      <c r="C26" s="15">
        <v>10114018733</v>
      </c>
      <c r="D26" s="93" t="s">
        <v>87</v>
      </c>
      <c r="E26" s="97">
        <v>39126</v>
      </c>
      <c r="F26" s="94" t="s">
        <v>1</v>
      </c>
      <c r="G26" s="95" t="s">
        <v>43</v>
      </c>
      <c r="H26" s="96">
        <v>1.2133101851851851E-3</v>
      </c>
      <c r="I26" s="98">
        <f t="shared" si="1"/>
        <v>3.8310185185185062E-5</v>
      </c>
      <c r="J26" s="86">
        <f t="shared" si="0"/>
        <v>24</v>
      </c>
      <c r="K26" s="94"/>
      <c r="L26" s="91"/>
    </row>
    <row r="27" spans="1:12" s="4" customFormat="1" ht="18.75" customHeight="1">
      <c r="A27" s="92">
        <v>6</v>
      </c>
      <c r="B27" s="15">
        <v>6</v>
      </c>
      <c r="C27" s="15">
        <v>10105865780</v>
      </c>
      <c r="D27" s="93" t="s">
        <v>88</v>
      </c>
      <c r="E27" s="97">
        <v>39275</v>
      </c>
      <c r="F27" s="94" t="s">
        <v>52</v>
      </c>
      <c r="G27" s="95" t="s">
        <v>40</v>
      </c>
      <c r="H27" s="96">
        <v>1.2408564814814815E-3</v>
      </c>
      <c r="I27" s="98">
        <f t="shared" si="1"/>
        <v>6.5856481481481408E-5</v>
      </c>
      <c r="J27" s="86">
        <f t="shared" si="0"/>
        <v>23.55140186915888</v>
      </c>
      <c r="K27" s="94"/>
      <c r="L27" s="91"/>
    </row>
    <row r="28" spans="1:12" s="4" customFormat="1" ht="18.75" customHeight="1">
      <c r="A28" s="92">
        <v>7</v>
      </c>
      <c r="B28" s="15">
        <v>9</v>
      </c>
      <c r="C28" s="15">
        <v>10096031701</v>
      </c>
      <c r="D28" s="93" t="s">
        <v>89</v>
      </c>
      <c r="E28" s="97">
        <v>38975</v>
      </c>
      <c r="F28" s="94" t="s">
        <v>47</v>
      </c>
      <c r="G28" s="95" t="s">
        <v>11</v>
      </c>
      <c r="H28" s="96">
        <v>1.2616898148148147E-3</v>
      </c>
      <c r="I28" s="98">
        <f t="shared" si="1"/>
        <v>8.6689814814814616E-5</v>
      </c>
      <c r="J28" s="86">
        <f t="shared" si="0"/>
        <v>23.119266055045873</v>
      </c>
      <c r="K28" s="94"/>
      <c r="L28" s="91"/>
    </row>
    <row r="29" spans="1:12" s="4" customFormat="1" ht="18.75" customHeight="1">
      <c r="A29" s="92">
        <v>8</v>
      </c>
      <c r="B29" s="15">
        <v>10</v>
      </c>
      <c r="C29" s="15">
        <v>10091527665</v>
      </c>
      <c r="D29" s="93" t="s">
        <v>90</v>
      </c>
      <c r="E29" s="97">
        <v>39247</v>
      </c>
      <c r="F29" s="94" t="s">
        <v>47</v>
      </c>
      <c r="G29" s="95" t="s">
        <v>9</v>
      </c>
      <c r="H29" s="96">
        <v>1.2674768518518519E-3</v>
      </c>
      <c r="I29" s="98">
        <f t="shared" si="1"/>
        <v>9.2476851851851834E-5</v>
      </c>
      <c r="J29" s="86">
        <f t="shared" si="0"/>
        <v>22.90909090909091</v>
      </c>
      <c r="K29" s="94"/>
      <c r="L29" s="91"/>
    </row>
    <row r="30" spans="1:12" s="4" customFormat="1" ht="18.75" customHeight="1">
      <c r="A30" s="92">
        <v>9</v>
      </c>
      <c r="B30" s="15">
        <v>7</v>
      </c>
      <c r="C30" s="15">
        <v>10089791365</v>
      </c>
      <c r="D30" s="93" t="s">
        <v>91</v>
      </c>
      <c r="E30" s="97">
        <v>38728</v>
      </c>
      <c r="F30" s="94" t="s">
        <v>47</v>
      </c>
      <c r="G30" s="95" t="s">
        <v>8</v>
      </c>
      <c r="H30" s="96">
        <v>1.2601851851851851E-3</v>
      </c>
      <c r="I30" s="98">
        <f t="shared" si="1"/>
        <v>8.5185185185185103E-5</v>
      </c>
      <c r="J30" s="86">
        <f t="shared" si="0"/>
        <v>23.119266055045873</v>
      </c>
      <c r="K30" s="94"/>
      <c r="L30" s="91"/>
    </row>
    <row r="31" spans="1:12" s="4" customFormat="1" ht="18.75" customHeight="1">
      <c r="A31" s="92">
        <v>10</v>
      </c>
      <c r="B31" s="15">
        <v>8</v>
      </c>
      <c r="C31" s="15">
        <v>10090420350</v>
      </c>
      <c r="D31" s="93" t="s">
        <v>92</v>
      </c>
      <c r="E31" s="97">
        <v>38979</v>
      </c>
      <c r="F31" s="94" t="s">
        <v>1</v>
      </c>
      <c r="G31" s="95" t="s">
        <v>40</v>
      </c>
      <c r="H31" s="96">
        <v>1.2611111111111111E-3</v>
      </c>
      <c r="I31" s="98">
        <f t="shared" si="1"/>
        <v>8.6111111111111024E-5</v>
      </c>
      <c r="J31" s="86">
        <f t="shared" si="0"/>
        <v>23.119266055045873</v>
      </c>
      <c r="K31" s="94"/>
      <c r="L31" s="91"/>
    </row>
    <row r="32" spans="1:12" s="4" customFormat="1" ht="18.75" customHeight="1">
      <c r="A32" s="92">
        <v>11</v>
      </c>
      <c r="B32" s="15">
        <v>12</v>
      </c>
      <c r="C32" s="15">
        <v>10105844259</v>
      </c>
      <c r="D32" s="93" t="s">
        <v>93</v>
      </c>
      <c r="E32" s="97">
        <v>39094</v>
      </c>
      <c r="F32" s="94" t="s">
        <v>52</v>
      </c>
      <c r="G32" s="95" t="s">
        <v>6</v>
      </c>
      <c r="H32" s="96">
        <v>1.2835648148148146E-3</v>
      </c>
      <c r="I32" s="98">
        <f t="shared" si="1"/>
        <v>1.0856481481481459E-4</v>
      </c>
      <c r="J32" s="86">
        <f t="shared" si="0"/>
        <v>22.702702702702702</v>
      </c>
      <c r="K32" s="94"/>
      <c r="L32" s="91"/>
    </row>
    <row r="33" spans="1:12" s="4" customFormat="1" ht="18.75" customHeight="1">
      <c r="A33" s="92">
        <v>12</v>
      </c>
      <c r="B33" s="15">
        <v>14</v>
      </c>
      <c r="C33" s="15">
        <v>10083844154</v>
      </c>
      <c r="D33" s="93" t="s">
        <v>94</v>
      </c>
      <c r="E33" s="97">
        <v>39353</v>
      </c>
      <c r="F33" s="94" t="s">
        <v>52</v>
      </c>
      <c r="G33" s="95" t="s">
        <v>7</v>
      </c>
      <c r="H33" s="96">
        <v>1.3032407407407409E-3</v>
      </c>
      <c r="I33" s="98">
        <f t="shared" si="1"/>
        <v>1.2824074074074083E-4</v>
      </c>
      <c r="J33" s="86">
        <f t="shared" si="0"/>
        <v>22.300884955752213</v>
      </c>
      <c r="K33" s="94"/>
      <c r="L33" s="91"/>
    </row>
    <row r="34" spans="1:12" s="4" customFormat="1" ht="18.75" customHeight="1">
      <c r="A34" s="92">
        <v>13</v>
      </c>
      <c r="B34" s="15">
        <v>11</v>
      </c>
      <c r="C34" s="15">
        <v>10091152702</v>
      </c>
      <c r="D34" s="93" t="s">
        <v>95</v>
      </c>
      <c r="E34" s="97">
        <v>39034</v>
      </c>
      <c r="F34" s="94" t="s">
        <v>52</v>
      </c>
      <c r="G34" s="95" t="s">
        <v>10</v>
      </c>
      <c r="H34" s="96">
        <v>1.2767361111111111E-3</v>
      </c>
      <c r="I34" s="98">
        <f t="shared" si="1"/>
        <v>1.0173611111111104E-4</v>
      </c>
      <c r="J34" s="86">
        <f t="shared" si="0"/>
        <v>22.90909090909091</v>
      </c>
      <c r="K34" s="94"/>
      <c r="L34" s="91"/>
    </row>
    <row r="35" spans="1:12" s="4" customFormat="1" ht="18.75" customHeight="1">
      <c r="A35" s="92">
        <v>14</v>
      </c>
      <c r="B35" s="15">
        <v>13</v>
      </c>
      <c r="C35" s="15">
        <v>10102629115</v>
      </c>
      <c r="D35" s="93" t="s">
        <v>96</v>
      </c>
      <c r="E35" s="97">
        <v>39336</v>
      </c>
      <c r="F35" s="94" t="s">
        <v>52</v>
      </c>
      <c r="G35" s="95" t="s">
        <v>40</v>
      </c>
      <c r="H35" s="96">
        <v>1.2997685185185185E-3</v>
      </c>
      <c r="I35" s="98">
        <f t="shared" si="1"/>
        <v>1.2476851851851841E-4</v>
      </c>
      <c r="J35" s="86">
        <f t="shared" si="0"/>
        <v>22.5</v>
      </c>
      <c r="K35" s="94"/>
      <c r="L35" s="91"/>
    </row>
    <row r="36" spans="1:12" s="4" customFormat="1" ht="18.75" customHeight="1">
      <c r="A36" s="92">
        <v>15</v>
      </c>
      <c r="B36" s="15">
        <v>15</v>
      </c>
      <c r="C36" s="15">
        <v>10110815915</v>
      </c>
      <c r="D36" s="93" t="s">
        <v>97</v>
      </c>
      <c r="E36" s="97">
        <v>39349</v>
      </c>
      <c r="F36" s="94" t="s">
        <v>47</v>
      </c>
      <c r="G36" s="95" t="s">
        <v>9</v>
      </c>
      <c r="H36" s="96">
        <v>1.3063657407407408E-3</v>
      </c>
      <c r="I36" s="98">
        <f t="shared" si="1"/>
        <v>1.313657407407407E-4</v>
      </c>
      <c r="J36" s="86">
        <f t="shared" si="0"/>
        <v>22.300884955752213</v>
      </c>
      <c r="K36" s="94"/>
      <c r="L36" s="91"/>
    </row>
    <row r="37" spans="1:12" s="4" customFormat="1" ht="18.75" customHeight="1">
      <c r="A37" s="92">
        <v>16</v>
      </c>
      <c r="B37" s="15">
        <v>16</v>
      </c>
      <c r="C37" s="15">
        <v>10123679933</v>
      </c>
      <c r="D37" s="93" t="s">
        <v>98</v>
      </c>
      <c r="E37" s="97">
        <v>39300</v>
      </c>
      <c r="F37" s="94" t="s">
        <v>1</v>
      </c>
      <c r="G37" s="95" t="s">
        <v>45</v>
      </c>
      <c r="H37" s="96">
        <v>1.3271990740740742E-3</v>
      </c>
      <c r="I37" s="98">
        <f t="shared" si="1"/>
        <v>1.5219907407407413E-4</v>
      </c>
      <c r="J37" s="86">
        <f t="shared" si="0"/>
        <v>21.913043478260871</v>
      </c>
      <c r="K37" s="94"/>
      <c r="L37" s="91"/>
    </row>
    <row r="38" spans="1:12" s="4" customFormat="1" ht="18.75" customHeight="1">
      <c r="A38" s="92">
        <v>17</v>
      </c>
      <c r="B38" s="15">
        <v>17</v>
      </c>
      <c r="C38" s="15">
        <v>10093566079</v>
      </c>
      <c r="D38" s="93" t="s">
        <v>99</v>
      </c>
      <c r="E38" s="97">
        <v>38722</v>
      </c>
      <c r="F38" s="94" t="s">
        <v>52</v>
      </c>
      <c r="G38" s="95" t="s">
        <v>43</v>
      </c>
      <c r="H38" s="96">
        <v>1.3392361111111111E-3</v>
      </c>
      <c r="I38" s="98">
        <f t="shared" si="1"/>
        <v>1.6423611111111109E-4</v>
      </c>
      <c r="J38" s="86">
        <f t="shared" si="0"/>
        <v>21.724137931034484</v>
      </c>
      <c r="K38" s="94"/>
      <c r="L38" s="91"/>
    </row>
    <row r="39" spans="1:12" s="4" customFormat="1" ht="18.75" customHeight="1">
      <c r="A39" s="92">
        <v>18</v>
      </c>
      <c r="B39" s="15">
        <v>18</v>
      </c>
      <c r="C39" s="15">
        <v>10113845446</v>
      </c>
      <c r="D39" s="93" t="s">
        <v>100</v>
      </c>
      <c r="E39" s="97">
        <v>38791</v>
      </c>
      <c r="F39" s="94" t="s">
        <v>52</v>
      </c>
      <c r="G39" s="95" t="s">
        <v>43</v>
      </c>
      <c r="H39" s="96">
        <v>1.3394675925925926E-3</v>
      </c>
      <c r="I39" s="98">
        <f t="shared" si="1"/>
        <v>1.6446759259259257E-4</v>
      </c>
      <c r="J39" s="86">
        <f t="shared" si="0"/>
        <v>21.724137931034484</v>
      </c>
      <c r="K39" s="94"/>
      <c r="L39" s="91"/>
    </row>
    <row r="40" spans="1:12" s="4" customFormat="1" ht="18.75" customHeight="1">
      <c r="A40" s="92">
        <v>19</v>
      </c>
      <c r="B40" s="15">
        <v>19</v>
      </c>
      <c r="C40" s="15">
        <v>10113100667</v>
      </c>
      <c r="D40" s="93" t="s">
        <v>101</v>
      </c>
      <c r="E40" s="97">
        <v>38759</v>
      </c>
      <c r="F40" s="94" t="s">
        <v>52</v>
      </c>
      <c r="G40" s="95" t="s">
        <v>12</v>
      </c>
      <c r="H40" s="96">
        <v>1.3664351851851852E-3</v>
      </c>
      <c r="I40" s="98">
        <f t="shared" si="1"/>
        <v>1.9143518518518511E-4</v>
      </c>
      <c r="J40" s="86">
        <f t="shared" si="0"/>
        <v>21.35593220338983</v>
      </c>
      <c r="K40" s="94"/>
      <c r="L40" s="91"/>
    </row>
    <row r="41" spans="1:12" s="4" customFormat="1" ht="18.75" customHeight="1">
      <c r="A41" s="92">
        <v>20</v>
      </c>
      <c r="B41" s="15">
        <v>20</v>
      </c>
      <c r="C41" s="15">
        <v>10131461959</v>
      </c>
      <c r="D41" s="93" t="s">
        <v>102</v>
      </c>
      <c r="E41" s="97">
        <v>39153</v>
      </c>
      <c r="F41" s="94" t="s">
        <v>1</v>
      </c>
      <c r="G41" s="95" t="s">
        <v>7</v>
      </c>
      <c r="H41" s="96">
        <v>1.3871527777777779E-3</v>
      </c>
      <c r="I41" s="98">
        <f t="shared" si="1"/>
        <v>2.121527777777779E-4</v>
      </c>
      <c r="J41" s="86">
        <f t="shared" si="0"/>
        <v>21</v>
      </c>
      <c r="K41" s="94"/>
      <c r="L41" s="91"/>
    </row>
    <row r="42" spans="1:12" s="4" customFormat="1" ht="18.75" customHeight="1">
      <c r="A42" s="92">
        <v>21</v>
      </c>
      <c r="B42" s="15">
        <v>21</v>
      </c>
      <c r="C42" s="15">
        <v>10105692594</v>
      </c>
      <c r="D42" s="93" t="s">
        <v>103</v>
      </c>
      <c r="E42" s="97">
        <v>39327</v>
      </c>
      <c r="F42" s="94" t="s">
        <v>1</v>
      </c>
      <c r="G42" s="95" t="s">
        <v>11</v>
      </c>
      <c r="H42" s="96">
        <v>1.3923611111111109E-3</v>
      </c>
      <c r="I42" s="98">
        <f t="shared" si="1"/>
        <v>2.1736111111111088E-4</v>
      </c>
      <c r="J42" s="86">
        <f t="shared" si="0"/>
        <v>21</v>
      </c>
      <c r="K42" s="94"/>
      <c r="L42" s="91"/>
    </row>
    <row r="43" spans="1:12" s="4" customFormat="1" ht="18.75" customHeight="1">
      <c r="A43" s="92">
        <v>22</v>
      </c>
      <c r="B43" s="15">
        <v>22</v>
      </c>
      <c r="C43" s="15">
        <v>10117354220</v>
      </c>
      <c r="D43" s="93" t="s">
        <v>104</v>
      </c>
      <c r="E43" s="97">
        <v>39169</v>
      </c>
      <c r="F43" s="94" t="s">
        <v>47</v>
      </c>
      <c r="G43" s="95" t="s">
        <v>8</v>
      </c>
      <c r="H43" s="96">
        <v>1.3930555555555554E-3</v>
      </c>
      <c r="I43" s="98">
        <f t="shared" si="1"/>
        <v>2.1805555555555532E-4</v>
      </c>
      <c r="J43" s="86">
        <f t="shared" si="0"/>
        <v>21</v>
      </c>
      <c r="K43" s="94"/>
      <c r="L43" s="91"/>
    </row>
    <row r="44" spans="1:12" s="4" customFormat="1" ht="18.75" customHeight="1">
      <c r="A44" s="92">
        <v>23</v>
      </c>
      <c r="B44" s="15">
        <v>23</v>
      </c>
      <c r="C44" s="15">
        <v>10116262160</v>
      </c>
      <c r="D44" s="93" t="s">
        <v>105</v>
      </c>
      <c r="E44" s="97">
        <v>39292</v>
      </c>
      <c r="F44" s="94" t="s">
        <v>52</v>
      </c>
      <c r="G44" s="95" t="s">
        <v>43</v>
      </c>
      <c r="H44" s="96">
        <v>1.3991898148148147E-3</v>
      </c>
      <c r="I44" s="98">
        <f t="shared" si="1"/>
        <v>2.2418981481481465E-4</v>
      </c>
      <c r="J44" s="86">
        <f t="shared" si="0"/>
        <v>20.826446280991735</v>
      </c>
      <c r="K44" s="94"/>
      <c r="L44" s="91"/>
    </row>
    <row r="45" spans="1:12" s="4" customFormat="1" ht="18.75" customHeight="1">
      <c r="A45" s="92">
        <v>24</v>
      </c>
      <c r="B45" s="15">
        <v>24</v>
      </c>
      <c r="C45" s="15">
        <v>10131462060</v>
      </c>
      <c r="D45" s="93" t="s">
        <v>106</v>
      </c>
      <c r="E45" s="97">
        <v>39229</v>
      </c>
      <c r="F45" s="94" t="s">
        <v>47</v>
      </c>
      <c r="G45" s="95" t="s">
        <v>7</v>
      </c>
      <c r="H45" s="96">
        <v>1.4159722222222223E-3</v>
      </c>
      <c r="I45" s="98">
        <f t="shared" si="1"/>
        <v>2.4097222222222228E-4</v>
      </c>
      <c r="J45" s="86">
        <f t="shared" si="0"/>
        <v>20.655737704918032</v>
      </c>
      <c r="K45" s="94"/>
      <c r="L45" s="91"/>
    </row>
    <row r="46" spans="1:12" s="4" customFormat="1" ht="18.75" customHeight="1">
      <c r="A46" s="92">
        <v>25</v>
      </c>
      <c r="B46" s="15">
        <v>25</v>
      </c>
      <c r="C46" s="15">
        <v>10128010072</v>
      </c>
      <c r="D46" s="93" t="s">
        <v>107</v>
      </c>
      <c r="E46" s="97">
        <v>39287</v>
      </c>
      <c r="F46" s="94" t="s">
        <v>52</v>
      </c>
      <c r="G46" s="95" t="s">
        <v>9</v>
      </c>
      <c r="H46" s="96">
        <v>1.4234953703703703E-3</v>
      </c>
      <c r="I46" s="98">
        <f t="shared" si="1"/>
        <v>2.4849537037037028E-4</v>
      </c>
      <c r="J46" s="86">
        <f t="shared" si="0"/>
        <v>20.487804878048781</v>
      </c>
      <c r="K46" s="94"/>
      <c r="L46" s="91"/>
    </row>
    <row r="47" spans="1:12" s="4" customFormat="1" ht="18.75" customHeight="1">
      <c r="A47" s="92">
        <v>26</v>
      </c>
      <c r="B47" s="15">
        <v>26</v>
      </c>
      <c r="C47" s="15">
        <v>10126751294</v>
      </c>
      <c r="D47" s="93" t="s">
        <v>108</v>
      </c>
      <c r="E47" s="97">
        <v>39195</v>
      </c>
      <c r="F47" s="94" t="s">
        <v>52</v>
      </c>
      <c r="G47" s="95" t="s">
        <v>80</v>
      </c>
      <c r="H47" s="96">
        <v>1.423726851851852E-3</v>
      </c>
      <c r="I47" s="98">
        <f t="shared" si="1"/>
        <v>2.4872685185185197E-4</v>
      </c>
      <c r="J47" s="86">
        <f t="shared" si="0"/>
        <v>20.487804878048781</v>
      </c>
      <c r="K47" s="94"/>
      <c r="L47" s="91"/>
    </row>
    <row r="48" spans="1:12" s="4" customFormat="1" ht="18.75" customHeight="1">
      <c r="A48" s="92">
        <v>27</v>
      </c>
      <c r="B48" s="15">
        <v>27</v>
      </c>
      <c r="C48" s="15">
        <v>10104417450</v>
      </c>
      <c r="D48" s="93" t="s">
        <v>109</v>
      </c>
      <c r="E48" s="97">
        <v>39281</v>
      </c>
      <c r="F48" s="94" t="s">
        <v>47</v>
      </c>
      <c r="G48" s="95" t="s">
        <v>79</v>
      </c>
      <c r="H48" s="96">
        <v>1.4277777777777778E-3</v>
      </c>
      <c r="I48" s="98">
        <f t="shared" si="1"/>
        <v>2.5277777777777777E-4</v>
      </c>
      <c r="J48" s="86">
        <f t="shared" si="0"/>
        <v>20.487804878048781</v>
      </c>
      <c r="K48" s="94"/>
      <c r="L48" s="91"/>
    </row>
    <row r="49" spans="1:12" s="4" customFormat="1" ht="18.75" customHeight="1">
      <c r="A49" s="92">
        <v>28</v>
      </c>
      <c r="B49" s="15">
        <v>28</v>
      </c>
      <c r="C49" s="15">
        <v>10113102889</v>
      </c>
      <c r="D49" s="93" t="s">
        <v>110</v>
      </c>
      <c r="E49" s="97">
        <v>39142</v>
      </c>
      <c r="F49" s="94" t="s">
        <v>52</v>
      </c>
      <c r="G49" s="95" t="s">
        <v>12</v>
      </c>
      <c r="H49" s="96">
        <v>1.4528935185185183E-3</v>
      </c>
      <c r="I49" s="98">
        <f t="shared" si="1"/>
        <v>2.7789351851851825E-4</v>
      </c>
      <c r="J49" s="86">
        <f t="shared" si="0"/>
        <v>20</v>
      </c>
      <c r="K49" s="94"/>
      <c r="L49" s="91"/>
    </row>
    <row r="50" spans="1:12" s="4" customFormat="1" ht="18.75" customHeight="1">
      <c r="A50" s="92">
        <v>29</v>
      </c>
      <c r="B50" s="15">
        <v>29</v>
      </c>
      <c r="C50" s="15">
        <v>10120947866</v>
      </c>
      <c r="D50" s="93" t="s">
        <v>111</v>
      </c>
      <c r="E50" s="97">
        <v>39342</v>
      </c>
      <c r="F50" s="94" t="s">
        <v>53</v>
      </c>
      <c r="G50" s="95" t="s">
        <v>81</v>
      </c>
      <c r="H50" s="96">
        <v>1.5093750000000001E-3</v>
      </c>
      <c r="I50" s="98">
        <f t="shared" si="1"/>
        <v>3.3437500000000004E-4</v>
      </c>
      <c r="J50" s="86">
        <f t="shared" si="0"/>
        <v>19.384615384615383</v>
      </c>
      <c r="K50" s="94"/>
      <c r="L50" s="91"/>
    </row>
    <row r="51" spans="1:12" s="4" customFormat="1" ht="18.75" customHeight="1">
      <c r="A51" s="92">
        <v>30</v>
      </c>
      <c r="B51" s="15">
        <v>30</v>
      </c>
      <c r="C51" s="15">
        <v>10119070110</v>
      </c>
      <c r="D51" s="93" t="s">
        <v>112</v>
      </c>
      <c r="E51" s="97">
        <v>39223</v>
      </c>
      <c r="F51" s="94" t="s">
        <v>52</v>
      </c>
      <c r="G51" s="95" t="s">
        <v>9</v>
      </c>
      <c r="H51" s="96">
        <v>1.525810185185185E-3</v>
      </c>
      <c r="I51" s="98">
        <f t="shared" si="1"/>
        <v>3.5081018518518491E-4</v>
      </c>
      <c r="J51" s="86">
        <f t="shared" si="0"/>
        <v>19.09090909090909</v>
      </c>
      <c r="K51" s="94"/>
      <c r="L51" s="91"/>
    </row>
    <row r="52" spans="1:12" s="4" customFormat="1" ht="18.75" customHeight="1">
      <c r="A52" s="92">
        <v>31</v>
      </c>
      <c r="B52" s="15">
        <v>31</v>
      </c>
      <c r="C52" s="15">
        <v>10104417854</v>
      </c>
      <c r="D52" s="93" t="s">
        <v>113</v>
      </c>
      <c r="E52" s="97">
        <v>39231</v>
      </c>
      <c r="F52" s="94" t="s">
        <v>52</v>
      </c>
      <c r="G52" s="95" t="s">
        <v>79</v>
      </c>
      <c r="H52" s="96">
        <v>1.5413194444444443E-3</v>
      </c>
      <c r="I52" s="98">
        <f t="shared" si="1"/>
        <v>3.6631944444444429E-4</v>
      </c>
      <c r="J52" s="86">
        <f t="shared" si="0"/>
        <v>18.94736842105263</v>
      </c>
      <c r="K52" s="94"/>
      <c r="L52" s="91"/>
    </row>
    <row r="53" spans="1:12" s="4" customFormat="1" ht="18.75" customHeight="1">
      <c r="A53" s="92">
        <v>32</v>
      </c>
      <c r="B53" s="15">
        <v>32</v>
      </c>
      <c r="C53" s="15">
        <v>10127078064</v>
      </c>
      <c r="D53" s="93" t="s">
        <v>114</v>
      </c>
      <c r="E53" s="97">
        <v>39368</v>
      </c>
      <c r="F53" s="94" t="s">
        <v>47</v>
      </c>
      <c r="G53" s="95" t="s">
        <v>42</v>
      </c>
      <c r="H53" s="96">
        <v>1.6341435185185185E-3</v>
      </c>
      <c r="I53" s="98">
        <f t="shared" si="1"/>
        <v>4.5914351851851845E-4</v>
      </c>
      <c r="J53" s="86">
        <f t="shared" si="0"/>
        <v>17.872340425531913</v>
      </c>
      <c r="K53" s="94"/>
      <c r="L53" s="91"/>
    </row>
    <row r="54" spans="1:12" s="4" customFormat="1" ht="18.75" customHeight="1">
      <c r="A54" s="92">
        <v>33</v>
      </c>
      <c r="B54" s="15">
        <v>33</v>
      </c>
      <c r="C54" s="15">
        <v>10127890743</v>
      </c>
      <c r="D54" s="93" t="s">
        <v>115</v>
      </c>
      <c r="E54" s="97">
        <v>39344</v>
      </c>
      <c r="F54" s="94" t="s">
        <v>47</v>
      </c>
      <c r="G54" s="95" t="s">
        <v>42</v>
      </c>
      <c r="H54" s="96">
        <v>1.7184027777777777E-3</v>
      </c>
      <c r="I54" s="98">
        <f t="shared" si="1"/>
        <v>5.4340277777777763E-4</v>
      </c>
      <c r="J54" s="86">
        <f t="shared" si="0"/>
        <v>17.027027027027028</v>
      </c>
      <c r="K54" s="94"/>
      <c r="L54" s="91"/>
    </row>
    <row r="55" spans="1:12" s="4" customFormat="1" ht="18.75" customHeight="1">
      <c r="A55" s="92">
        <v>34</v>
      </c>
      <c r="B55" s="15">
        <v>34</v>
      </c>
      <c r="C55" s="15">
        <v>10127321978</v>
      </c>
      <c r="D55" s="93" t="s">
        <v>116</v>
      </c>
      <c r="E55" s="97">
        <v>39420</v>
      </c>
      <c r="F55" s="94" t="s">
        <v>47</v>
      </c>
      <c r="G55" s="95" t="s">
        <v>81</v>
      </c>
      <c r="H55" s="96">
        <v>1.7666666666666666E-3</v>
      </c>
      <c r="I55" s="98">
        <f t="shared" si="1"/>
        <v>5.9166666666666656E-4</v>
      </c>
      <c r="J55" s="86">
        <f t="shared" si="0"/>
        <v>16.470588235294116</v>
      </c>
      <c r="K55" s="94"/>
      <c r="L55" s="91"/>
    </row>
    <row r="56" spans="1:12" ht="7.5" customHeight="1" thickBot="1">
      <c r="A56" s="85"/>
      <c r="B56" s="85"/>
      <c r="C56" s="23"/>
      <c r="D56" s="24"/>
      <c r="E56" s="25"/>
      <c r="F56" s="26"/>
      <c r="G56" s="27"/>
      <c r="H56" s="28"/>
      <c r="I56" s="28"/>
      <c r="J56" s="26"/>
      <c r="K56" s="26"/>
      <c r="L56" s="29"/>
    </row>
    <row r="57" spans="1:12" s="4" customFormat="1" ht="16" thickTop="1">
      <c r="A57" s="135" t="s">
        <v>27</v>
      </c>
      <c r="B57" s="136"/>
      <c r="C57" s="136"/>
      <c r="D57" s="136"/>
      <c r="E57" s="99"/>
      <c r="F57" s="100"/>
      <c r="G57" s="136" t="s">
        <v>28</v>
      </c>
      <c r="H57" s="136"/>
      <c r="I57" s="136"/>
      <c r="J57" s="136"/>
      <c r="K57" s="136"/>
      <c r="L57" s="137"/>
    </row>
    <row r="58" spans="1:12" s="16" customFormat="1" ht="11">
      <c r="A58" s="62" t="s">
        <v>69</v>
      </c>
      <c r="B58" s="63"/>
      <c r="C58" s="64"/>
      <c r="D58" s="65"/>
      <c r="E58" s="66"/>
      <c r="F58" s="67"/>
      <c r="G58" s="68" t="s">
        <v>49</v>
      </c>
      <c r="H58" s="69">
        <v>16</v>
      </c>
      <c r="I58" s="70"/>
      <c r="J58" s="71"/>
      <c r="K58" s="72" t="s">
        <v>29</v>
      </c>
      <c r="L58" s="73">
        <f>COUNTIF(F20:F55,"МСМК")</f>
        <v>0</v>
      </c>
    </row>
    <row r="59" spans="1:12" s="16" customFormat="1" ht="11">
      <c r="A59" s="62" t="s">
        <v>68</v>
      </c>
      <c r="B59" s="74"/>
      <c r="C59" s="75"/>
      <c r="D59" s="76"/>
      <c r="E59" s="77"/>
      <c r="F59" s="78"/>
      <c r="G59" s="68" t="s">
        <v>30</v>
      </c>
      <c r="H59" s="69">
        <f>H60+H64</f>
        <v>34</v>
      </c>
      <c r="I59" s="70"/>
      <c r="J59" s="71"/>
      <c r="K59" s="72" t="s">
        <v>14</v>
      </c>
      <c r="L59" s="73">
        <f>COUNTIF(F21:F56,"ЗМС")</f>
        <v>0</v>
      </c>
    </row>
    <row r="60" spans="1:12" s="16" customFormat="1" ht="11">
      <c r="A60" s="62" t="s">
        <v>50</v>
      </c>
      <c r="B60" s="74"/>
      <c r="C60" s="79"/>
      <c r="D60" s="76"/>
      <c r="E60" s="77"/>
      <c r="F60" s="78"/>
      <c r="G60" s="68" t="s">
        <v>31</v>
      </c>
      <c r="H60" s="69">
        <f>H61+H62+H63</f>
        <v>34</v>
      </c>
      <c r="I60" s="70"/>
      <c r="J60" s="71"/>
      <c r="K60" s="72" t="s">
        <v>0</v>
      </c>
      <c r="L60" s="73">
        <f>COUNTIF(F22:F57,"МС")</f>
        <v>0</v>
      </c>
    </row>
    <row r="61" spans="1:12" s="16" customFormat="1" ht="11">
      <c r="A61" s="62" t="s">
        <v>67</v>
      </c>
      <c r="B61" s="74"/>
      <c r="C61" s="79"/>
      <c r="D61" s="76"/>
      <c r="E61" s="77"/>
      <c r="F61" s="78"/>
      <c r="G61" s="68" t="s">
        <v>32</v>
      </c>
      <c r="H61" s="69">
        <f>COUNT(A22:A55)</f>
        <v>34</v>
      </c>
      <c r="I61" s="70"/>
      <c r="J61" s="71"/>
      <c r="K61" s="72" t="s">
        <v>1</v>
      </c>
      <c r="L61" s="73">
        <f>COUNTIF(F21:F56,"КМС")</f>
        <v>8</v>
      </c>
    </row>
    <row r="62" spans="1:12" s="16" customFormat="1" ht="11">
      <c r="A62" s="62"/>
      <c r="B62" s="74"/>
      <c r="C62" s="79"/>
      <c r="D62" s="76"/>
      <c r="E62" s="77"/>
      <c r="F62" s="78"/>
      <c r="G62" s="68" t="s">
        <v>51</v>
      </c>
      <c r="H62" s="69">
        <f>COUNTIF(A22:A55,"НФ")</f>
        <v>0</v>
      </c>
      <c r="I62" s="70"/>
      <c r="J62" s="71"/>
      <c r="K62" s="72" t="s">
        <v>47</v>
      </c>
      <c r="L62" s="73">
        <f>COUNTIF(F21:F56,"1 СР")</f>
        <v>11</v>
      </c>
    </row>
    <row r="63" spans="1:12" s="16" customFormat="1" ht="11">
      <c r="A63" s="62"/>
      <c r="B63" s="74"/>
      <c r="C63" s="74"/>
      <c r="D63" s="76"/>
      <c r="E63" s="77"/>
      <c r="F63" s="78"/>
      <c r="G63" s="68" t="s">
        <v>33</v>
      </c>
      <c r="H63" s="69">
        <f>COUNTIF(A22:A55,"ДСКВ")</f>
        <v>0</v>
      </c>
      <c r="I63" s="70"/>
      <c r="J63" s="71"/>
      <c r="K63" s="80" t="s">
        <v>52</v>
      </c>
      <c r="L63" s="73">
        <f>COUNTIF(F21:F56,"2 СР")</f>
        <v>14</v>
      </c>
    </row>
    <row r="64" spans="1:12" s="16" customFormat="1" ht="11">
      <c r="A64" s="62"/>
      <c r="B64" s="74"/>
      <c r="C64" s="74"/>
      <c r="D64" s="76"/>
      <c r="E64" s="81"/>
      <c r="F64" s="82"/>
      <c r="G64" s="68" t="s">
        <v>34</v>
      </c>
      <c r="H64" s="69">
        <f>COUNTIF(A22:A55,"НС")</f>
        <v>0</v>
      </c>
      <c r="I64" s="83"/>
      <c r="J64" s="84"/>
      <c r="K64" s="80" t="s">
        <v>53</v>
      </c>
      <c r="L64" s="73">
        <f>COUNTIF(F21:F56,"3 СР")</f>
        <v>1</v>
      </c>
    </row>
    <row r="65" spans="1:12" ht="6.75" customHeight="1">
      <c r="A65" s="59"/>
      <c r="B65" s="17"/>
      <c r="C65" s="17"/>
      <c r="D65" s="19"/>
      <c r="E65" s="19"/>
      <c r="F65" s="19"/>
      <c r="G65" s="19"/>
      <c r="H65" s="19"/>
      <c r="I65" s="19"/>
      <c r="J65" s="60"/>
      <c r="K65" s="19"/>
      <c r="L65" s="61"/>
    </row>
    <row r="66" spans="1:12" s="4" customFormat="1" ht="15" customHeight="1">
      <c r="A66" s="110" t="s">
        <v>54</v>
      </c>
      <c r="B66" s="111"/>
      <c r="C66" s="111"/>
      <c r="D66" s="107" t="s">
        <v>35</v>
      </c>
      <c r="E66" s="107"/>
      <c r="F66" s="107"/>
      <c r="G66" s="107" t="s">
        <v>36</v>
      </c>
      <c r="H66" s="107"/>
      <c r="I66" s="107"/>
      <c r="J66" s="107" t="s">
        <v>44</v>
      </c>
      <c r="K66" s="107"/>
      <c r="L66" s="108"/>
    </row>
    <row r="67" spans="1:12">
      <c r="A67" s="106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5"/>
    </row>
    <row r="68" spans="1:12">
      <c r="A68" s="21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2"/>
    </row>
    <row r="69" spans="1:12">
      <c r="A69" s="106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5"/>
    </row>
    <row r="70" spans="1:12">
      <c r="A70" s="106"/>
      <c r="B70" s="104"/>
      <c r="C70" s="104"/>
      <c r="D70" s="104"/>
      <c r="E70" s="104"/>
      <c r="F70" s="113"/>
      <c r="G70" s="113"/>
      <c r="H70" s="113"/>
      <c r="I70" s="113"/>
      <c r="J70" s="113"/>
      <c r="K70" s="113"/>
      <c r="L70" s="114"/>
    </row>
    <row r="71" spans="1:12" s="4" customFormat="1" thickBot="1">
      <c r="A71" s="112"/>
      <c r="B71" s="103"/>
      <c r="C71" s="103"/>
      <c r="D71" s="103" t="str">
        <f>G17</f>
        <v>БЕСЧАСТНОВ А.А. (ВК, г. Москва)</v>
      </c>
      <c r="E71" s="103"/>
      <c r="F71" s="103"/>
      <c r="G71" s="103" t="str">
        <f>G18</f>
        <v>СТРЕЖНЕВА Д.А. (ВК, г. Челябинск )</v>
      </c>
      <c r="H71" s="103"/>
      <c r="I71" s="103"/>
      <c r="J71" s="103" t="str">
        <f>G19</f>
        <v>ИВАШИН И.Е. (ВК, г. Челябинск )</v>
      </c>
      <c r="K71" s="103"/>
      <c r="L71" s="109"/>
    </row>
    <row r="72" spans="1:12" ht="16" thickTop="1"/>
  </sheetData>
  <sortState xmlns:xlrd2="http://schemas.microsoft.com/office/spreadsheetml/2017/richdata2" ref="A22:L55">
    <sortCondition ref="A22:A55"/>
  </sortState>
  <mergeCells count="31">
    <mergeCell ref="A1:L1"/>
    <mergeCell ref="A2:L2"/>
    <mergeCell ref="A3:L3"/>
    <mergeCell ref="A4:L4"/>
    <mergeCell ref="A6:L6"/>
    <mergeCell ref="A11:L11"/>
    <mergeCell ref="F69:L69"/>
    <mergeCell ref="A9:L9"/>
    <mergeCell ref="A7:L7"/>
    <mergeCell ref="A12:L12"/>
    <mergeCell ref="A69:E69"/>
    <mergeCell ref="A8:L8"/>
    <mergeCell ref="A13:E13"/>
    <mergeCell ref="A10:L10"/>
    <mergeCell ref="H15:L15"/>
    <mergeCell ref="A14:E14"/>
    <mergeCell ref="A15:G15"/>
    <mergeCell ref="A57:D57"/>
    <mergeCell ref="G57:L57"/>
    <mergeCell ref="A67:E67"/>
    <mergeCell ref="G66:I66"/>
    <mergeCell ref="G71:I71"/>
    <mergeCell ref="F67:L67"/>
    <mergeCell ref="A70:E70"/>
    <mergeCell ref="J66:L66"/>
    <mergeCell ref="J71:L71"/>
    <mergeCell ref="A66:C66"/>
    <mergeCell ref="D66:F66"/>
    <mergeCell ref="A71:C71"/>
    <mergeCell ref="D71:F71"/>
    <mergeCell ref="F70:L70"/>
  </mergeCells>
  <conditionalFormatting sqref="G58:G64">
    <cfRule type="duplicateValues" dxfId="1" priority="1"/>
  </conditionalFormatting>
  <conditionalFormatting sqref="B58:B65 B67:B70">
    <cfRule type="duplicateValues" dxfId="0" priority="65"/>
  </conditionalFormatting>
  <pageMargins left="0.15748031496062992" right="3.937007874015748E-2" top="0.11811023622047245" bottom="0.11811023622047245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КК с выбыванием</vt:lpstr>
      <vt:lpstr>'КК с выбыванием'!Область_печати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</dc:creator>
  <cp:lastModifiedBy>Microsoft Office User</cp:lastModifiedBy>
  <cp:lastPrinted>2022-06-28T12:17:12Z</cp:lastPrinted>
  <dcterms:created xsi:type="dcterms:W3CDTF">2019-06-06T08:02:30Z</dcterms:created>
  <dcterms:modified xsi:type="dcterms:W3CDTF">2022-07-11T15:45:05Z</dcterms:modified>
</cp:coreProperties>
</file>